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7F9245F3-2683-4257-A78D-288363991168}" xr6:coauthVersionLast="45" xr6:coauthVersionMax="45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80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C44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<sst xmlns="http://schemas.openxmlformats.org/spreadsheetml/2006/main" count="306" uniqueCount="164">
  <si>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</si>
  <si>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</si>
  <si>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</si>
  <si>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</si>
  <si>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</si>
  <si>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</si>
  <si>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</si>
  <si>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</si>
  <si>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</si>
  <si>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</si>
  <si>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</si>
  <si>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</si>
  <si>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</si>
  <si>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</si>
  <si>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</si>
  <si>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</si>
  <si>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</si>
  <si>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</si>
  <si>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</si>
  <si>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</si>
  <si>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</si>
  <si>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</si>
  <si>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</si>
  <si>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</si>
  <si>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</si>
  <si>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</si>
  <si>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</si>
  <si>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</si>
  <si>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</si>
  <si>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</si>
  <si>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</si>
  <si>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</si>
  <si>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</si>
  <si>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</si>
  <si>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</si>
  <si>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</si>
  <si>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</si>
  <si>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</si>
  <si>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</si>
  <si>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</si>
  <si>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</si>
  <si>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</si>
  <si>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</si>
  <si>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</si>
  <si>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</si>
  <si>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</si>
  <si>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</si>
  <si>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</si>
  <si>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</si>
  <si>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</si>
  <si>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</si>
  <si>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</si>
  <si>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</si>
  <si>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</si>
  <si>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</si>
  <si>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</si>
  <si>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</si>
  <si>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</si>
  <si>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</si>
  <si>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</si>
  <si>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</si>
  <si>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</si>
  <si>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</si>
  <si>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</si>
  <si>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</si>
  <si>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</si>
  <si>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</si>
  <si>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</si>
  <si>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</si>
  <si>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</si>
  <si>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</si>
  <si>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</si>
  <si>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</si>
  <si>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</si>
  <si>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</si>
  <si>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</si>
  <si>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</si>
  <si>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</si>
  <si>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</si>
  <si>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</si>
  <si>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</si>
  <si>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</si>
  <si>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</si>
  <si>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</si>
  <si>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</si>
  <si>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</si>
  <si>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</si>
  <si>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</si>
  <si>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KS Gardening</t>
  </si>
  <si>
    <t>c1</t>
  </si>
  <si>
    <t>WALC</t>
  </si>
  <si>
    <t>b5</t>
  </si>
  <si>
    <t>Staff/contractor costs</t>
  </si>
  <si>
    <t>p2</t>
  </si>
  <si>
    <t>RBC</t>
  </si>
  <si>
    <t>Stationary</t>
  </si>
  <si>
    <t>employee tax</t>
  </si>
  <si>
    <t>e1</t>
  </si>
  <si>
    <t>c2</t>
  </si>
  <si>
    <t>PWLB</t>
  </si>
  <si>
    <t>White Lion</t>
  </si>
  <si>
    <t>TH Dew</t>
  </si>
  <si>
    <t>w2</t>
  </si>
  <si>
    <t>White lion hours</t>
  </si>
  <si>
    <t>Advanced Surveys</t>
  </si>
  <si>
    <t>Structure survey</t>
  </si>
  <si>
    <t>EON</t>
  </si>
  <si>
    <t>loan repayment</t>
  </si>
  <si>
    <t>grass cutting</t>
  </si>
  <si>
    <t>Clerks Salary April 2020</t>
  </si>
  <si>
    <t>Clerks hours</t>
  </si>
  <si>
    <t>Round the revel</t>
  </si>
  <si>
    <t>Donation</t>
  </si>
  <si>
    <t>f1</t>
  </si>
  <si>
    <t>Allotment gate repairs</t>
  </si>
  <si>
    <t>2020/2021
Budget</t>
  </si>
  <si>
    <t>2019/20
Actual
General</t>
  </si>
  <si>
    <t>2019/20
Actual
Allotment</t>
  </si>
  <si>
    <t>2021/2022 Budget</t>
  </si>
  <si>
    <t>2020/2021
Parish Plan Account</t>
  </si>
  <si>
    <t>Clerks salary May 20</t>
  </si>
  <si>
    <t>Zoom subscription</t>
  </si>
  <si>
    <t>D Matthews</t>
  </si>
  <si>
    <t>Internal Audit</t>
  </si>
  <si>
    <t>SLCC</t>
  </si>
  <si>
    <t>b2</t>
  </si>
  <si>
    <t>Zoom</t>
  </si>
  <si>
    <t>Argos</t>
  </si>
  <si>
    <t>Ink Cartridges</t>
  </si>
  <si>
    <t>Planning training</t>
  </si>
  <si>
    <t>TES Environmental</t>
  </si>
  <si>
    <t>Asbestos Survey</t>
  </si>
  <si>
    <t>Manual</t>
  </si>
  <si>
    <t>NA Clarke</t>
  </si>
  <si>
    <t>hanging baskets</t>
  </si>
  <si>
    <t>Frank Haywood</t>
  </si>
  <si>
    <t>Structural survey</t>
  </si>
  <si>
    <t>website hosting</t>
  </si>
  <si>
    <t>2commune</t>
  </si>
  <si>
    <t>postage and zoom</t>
  </si>
  <si>
    <t>stationary and phone</t>
  </si>
  <si>
    <t>clerks salary and additional hours</t>
  </si>
  <si>
    <t>e3</t>
  </si>
  <si>
    <t>c3</t>
  </si>
  <si>
    <t>white lion hours</t>
  </si>
  <si>
    <t>eon</t>
  </si>
  <si>
    <t>b3</t>
  </si>
  <si>
    <t>zoom and stationary</t>
  </si>
  <si>
    <t>clerks salary july</t>
  </si>
  <si>
    <t>mobile phone</t>
  </si>
  <si>
    <t xml:space="preserve">ico </t>
  </si>
  <si>
    <t>FOI renewal</t>
  </si>
  <si>
    <t>e2</t>
  </si>
  <si>
    <t>anti virus renewal</t>
  </si>
  <si>
    <t>macafee</t>
  </si>
  <si>
    <t>bhib</t>
  </si>
  <si>
    <t>insurance renewal</t>
  </si>
  <si>
    <t>clerks salary</t>
  </si>
  <si>
    <t>zoom and mobile phone</t>
  </si>
  <si>
    <t>Precept 2/2</t>
  </si>
  <si>
    <t xml:space="preserve">Clerks salary </t>
  </si>
  <si>
    <t>stationary</t>
  </si>
  <si>
    <t>zoom</t>
  </si>
  <si>
    <t>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</si>
</sst>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A5" sqref="A5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43937</v>
      </c>
      <c r="B3" s="13"/>
      <c r="C3" s="3" t="s">
        <v>94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>
        <v>44081</v>
      </c>
      <c r="B4" s="13"/>
      <c r="C4" s="3" t="s">
        <v>94</v>
      </c>
      <c r="D4" s="8" t="s">
        <v>159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34" activePane="bottomLeft" state="frozen"/>
      <selection activeCell="B1" sqref="B1"/>
      <selection pane="bottomLeft" activeCell="E52" sqref="E52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43936</v>
      </c>
      <c r="B3" s="38"/>
      <c r="C3" s="39" t="s">
        <v>104</v>
      </c>
      <c r="D3" s="39" t="s">
        <v>105</v>
      </c>
      <c r="E3" s="39" t="s">
        <v>102</v>
      </c>
      <c r="F3" s="51" t="str">
        <f>VLOOKUP(E3,'Budget v Actual'!A:B,2,FALSE)</f>
        <v>White Lion</v>
      </c>
      <c r="G3" s="41">
        <v>2995</v>
      </c>
      <c r="H3" s="41"/>
      <c r="I3" s="42">
        <f>SUM(G3+H3)</f>
        <v>2995</v>
      </c>
      <c r="K3" s="43"/>
      <c r="L3" s="39" t="s">
        <v>73</v>
      </c>
    </row>
    <row r="4" spans="1:12" s="39" customFormat="1" x14ac:dyDescent="0.2">
      <c r="A4" s="37">
        <v>43936</v>
      </c>
      <c r="B4" s="38"/>
      <c r="C4" s="39" t="s">
        <v>106</v>
      </c>
      <c r="D4" s="39" t="s">
        <v>76</v>
      </c>
      <c r="E4" s="39" t="s">
        <v>93</v>
      </c>
      <c r="F4" s="51" t="str">
        <f>VLOOKUP(E4,'Budget v Actual'!A:B,2,FALSE)</f>
        <v>Street Lighting</v>
      </c>
      <c r="G4" s="41">
        <v>245.69</v>
      </c>
      <c r="H4" s="41"/>
      <c r="I4" s="42">
        <f t="shared" ref="I4:I13" si="0">SUM(G4:H4)</f>
        <v>245.69</v>
      </c>
      <c r="K4" s="43"/>
      <c r="L4" s="39" t="s">
        <v>73</v>
      </c>
    </row>
    <row r="5" spans="1:12" s="39" customFormat="1" x14ac:dyDescent="0.2">
      <c r="A5" s="37">
        <v>43942</v>
      </c>
      <c r="B5" s="38"/>
      <c r="C5" s="39" t="s">
        <v>99</v>
      </c>
      <c r="D5" s="39" t="s">
        <v>107</v>
      </c>
      <c r="E5" s="39" t="s">
        <v>102</v>
      </c>
      <c r="F5" s="51" t="str">
        <f>VLOOKUP(E5,'Budget v Actual'!A:B,2,FALSE)</f>
        <v>White Lion</v>
      </c>
      <c r="G5" s="41">
        <v>12468.26</v>
      </c>
      <c r="H5" s="41"/>
      <c r="I5" s="42">
        <f t="shared" si="0"/>
        <v>12468.26</v>
      </c>
      <c r="K5" s="43"/>
      <c r="L5" s="39" t="s">
        <v>73</v>
      </c>
    </row>
    <row r="6" spans="1:12" s="39" customFormat="1" x14ac:dyDescent="0.2">
      <c r="A6" s="37">
        <v>43943</v>
      </c>
      <c r="B6" s="38"/>
      <c r="C6" s="39" t="s">
        <v>88</v>
      </c>
      <c r="D6" s="39" t="s">
        <v>108</v>
      </c>
      <c r="E6" s="39" t="s">
        <v>89</v>
      </c>
      <c r="F6" s="51" t="str">
        <f>VLOOKUP(E6,'Budget v Actual'!A:B,2,FALSE)</f>
        <v>Grass Cutting</v>
      </c>
      <c r="G6" s="41">
        <v>660</v>
      </c>
      <c r="H6" s="41"/>
      <c r="I6" s="42">
        <f t="shared" si="0"/>
        <v>660</v>
      </c>
      <c r="K6" s="43"/>
      <c r="L6" s="39" t="s">
        <v>73</v>
      </c>
    </row>
    <row r="7" spans="1:12" s="39" customFormat="1" x14ac:dyDescent="0.2">
      <c r="A7" s="37">
        <v>43943</v>
      </c>
      <c r="B7" s="38"/>
      <c r="C7" s="39" t="s">
        <v>72</v>
      </c>
      <c r="D7" s="39" t="s">
        <v>96</v>
      </c>
      <c r="E7" s="39" t="s">
        <v>64</v>
      </c>
      <c r="F7" s="51" t="str">
        <f>VLOOKUP(E7,'Budget v Actual'!A:B,2,FALSE)</f>
        <v>Staff/contractor costs</v>
      </c>
      <c r="G7" s="41">
        <v>161.36000000000001</v>
      </c>
      <c r="H7" s="41"/>
      <c r="I7" s="42">
        <f t="shared" si="0"/>
        <v>161.36000000000001</v>
      </c>
      <c r="K7" s="43"/>
      <c r="L7" s="39" t="s">
        <v>73</v>
      </c>
    </row>
    <row r="8" spans="1:12" s="39" customFormat="1" x14ac:dyDescent="0.2">
      <c r="A8" s="37">
        <v>43943</v>
      </c>
      <c r="B8" s="38"/>
      <c r="C8" s="39" t="s">
        <v>83</v>
      </c>
      <c r="D8" s="39" t="s">
        <v>95</v>
      </c>
      <c r="E8" s="39" t="s">
        <v>91</v>
      </c>
      <c r="F8" s="51" t="str">
        <f>VLOOKUP(E8,'Budget v Actual'!A:B,2,FALSE)</f>
        <v>Printing, Stationery, Postage</v>
      </c>
      <c r="G8" s="41">
        <v>34.659999999999997</v>
      </c>
      <c r="H8" s="41"/>
      <c r="I8" s="42">
        <f t="shared" si="0"/>
        <v>34.659999999999997</v>
      </c>
      <c r="K8" s="43"/>
      <c r="L8" s="39" t="s">
        <v>73</v>
      </c>
    </row>
    <row r="9" spans="1:12" s="39" customFormat="1" x14ac:dyDescent="0.2">
      <c r="A9" s="37">
        <v>43943</v>
      </c>
      <c r="B9" s="38"/>
      <c r="C9" s="39" t="s">
        <v>83</v>
      </c>
      <c r="D9" s="52" t="s">
        <v>109</v>
      </c>
      <c r="E9" s="39" t="s">
        <v>64</v>
      </c>
      <c r="F9" s="51" t="str">
        <f>VLOOKUP(E9,'Budget v Actual'!A:B,2,FALSE)</f>
        <v>Staff/contractor costs</v>
      </c>
      <c r="G9" s="41">
        <v>495.56</v>
      </c>
      <c r="H9" s="41"/>
      <c r="I9" s="42">
        <f t="shared" si="0"/>
        <v>495.56</v>
      </c>
      <c r="K9" s="43"/>
      <c r="L9" s="39" t="s">
        <v>73</v>
      </c>
    </row>
    <row r="10" spans="1:12" s="39" customFormat="1" x14ac:dyDescent="0.2">
      <c r="A10" s="37">
        <v>43943</v>
      </c>
      <c r="B10" s="38"/>
      <c r="C10" s="39" t="s">
        <v>83</v>
      </c>
      <c r="D10" s="52" t="s">
        <v>110</v>
      </c>
      <c r="E10" s="39" t="s">
        <v>102</v>
      </c>
      <c r="F10" s="51" t="str">
        <f>VLOOKUP(E10,'Budget v Actual'!A:B,2,FALSE)</f>
        <v>White Lion</v>
      </c>
      <c r="G10" s="41">
        <v>144.74</v>
      </c>
      <c r="H10" s="41"/>
      <c r="I10" s="42">
        <f t="shared" si="0"/>
        <v>144.74</v>
      </c>
      <c r="K10" s="43"/>
      <c r="L10" s="39" t="s">
        <v>73</v>
      </c>
    </row>
    <row r="11" spans="1:12" s="39" customFormat="1" x14ac:dyDescent="0.2">
      <c r="A11" s="37">
        <v>43943</v>
      </c>
      <c r="B11" s="38"/>
      <c r="C11" s="39" t="s">
        <v>111</v>
      </c>
      <c r="D11" s="52" t="s">
        <v>112</v>
      </c>
      <c r="E11" s="39" t="s">
        <v>113</v>
      </c>
      <c r="F11" s="51" t="str">
        <f>VLOOKUP(E11,'Budget v Actual'!A:B,2,FALSE)</f>
        <v>Round The Revel</v>
      </c>
      <c r="G11" s="41">
        <v>200</v>
      </c>
      <c r="H11" s="41"/>
      <c r="I11" s="42">
        <f t="shared" si="0"/>
        <v>200</v>
      </c>
      <c r="K11" s="43"/>
      <c r="L11" s="39" t="s">
        <v>73</v>
      </c>
    </row>
    <row r="12" spans="1:12" s="39" customFormat="1" x14ac:dyDescent="0.2">
      <c r="A12" s="37">
        <v>43943</v>
      </c>
      <c r="B12" s="38"/>
      <c r="C12" s="39" t="s">
        <v>101</v>
      </c>
      <c r="D12" s="52" t="s">
        <v>114</v>
      </c>
      <c r="E12" s="39" t="s">
        <v>98</v>
      </c>
      <c r="F12" s="51" t="str">
        <f>VLOOKUP(E12,'Budget v Actual'!A:B,2,FALSE)</f>
        <v>Repairs &amp; Maintenance</v>
      </c>
      <c r="G12" s="41">
        <v>360</v>
      </c>
      <c r="H12" s="41"/>
      <c r="I12" s="42">
        <f t="shared" si="0"/>
        <v>360</v>
      </c>
      <c r="K12" s="43"/>
      <c r="L12" s="39" t="s">
        <v>73</v>
      </c>
    </row>
    <row r="13" spans="1:12" s="39" customFormat="1" x14ac:dyDescent="0.2">
      <c r="A13" s="37">
        <v>43977</v>
      </c>
      <c r="B13" s="38"/>
      <c r="C13" s="39" t="s">
        <v>83</v>
      </c>
      <c r="D13" s="39" t="s">
        <v>120</v>
      </c>
      <c r="E13" s="39" t="s">
        <v>64</v>
      </c>
      <c r="F13" s="51" t="str">
        <f>VLOOKUP(E13,'Budget v Actual'!A:B,2,FALSE)</f>
        <v>Staff/contractor costs</v>
      </c>
      <c r="G13" s="41">
        <v>495.56</v>
      </c>
      <c r="H13" s="41"/>
      <c r="I13" s="42">
        <f t="shared" si="0"/>
        <v>495.56</v>
      </c>
      <c r="K13" s="43"/>
      <c r="L13" s="39" t="s">
        <v>73</v>
      </c>
    </row>
    <row r="14" spans="1:12" s="39" customFormat="1" x14ac:dyDescent="0.2">
      <c r="A14" s="37">
        <v>43977</v>
      </c>
      <c r="B14" s="38"/>
      <c r="C14" s="39" t="s">
        <v>72</v>
      </c>
      <c r="D14" s="39" t="s">
        <v>96</v>
      </c>
      <c r="E14" s="39" t="s">
        <v>64</v>
      </c>
      <c r="F14" s="51" t="str">
        <f>VLOOKUP(E14,'Budget v Actual'!A:B,2,FALSE)</f>
        <v>Staff/contractor costs</v>
      </c>
      <c r="G14" s="41">
        <v>161.36000000000001</v>
      </c>
      <c r="H14" s="41"/>
      <c r="I14" s="42">
        <f>SUM(G14+H14)</f>
        <v>161.36000000000001</v>
      </c>
      <c r="K14" s="43"/>
      <c r="L14" s="39" t="s">
        <v>73</v>
      </c>
    </row>
    <row r="15" spans="1:12" s="39" customFormat="1" x14ac:dyDescent="0.2">
      <c r="A15" s="37">
        <v>43977</v>
      </c>
      <c r="B15" s="38"/>
      <c r="C15" s="39" t="s">
        <v>83</v>
      </c>
      <c r="D15" s="39" t="s">
        <v>103</v>
      </c>
      <c r="E15" s="39" t="s">
        <v>102</v>
      </c>
      <c r="F15" s="51" t="str">
        <f>VLOOKUP(E15,'Budget v Actual'!A:B,2,FALSE)</f>
        <v>White Lion</v>
      </c>
      <c r="G15" s="41">
        <v>144.74</v>
      </c>
      <c r="H15" s="41"/>
      <c r="I15" s="42">
        <f>SUM(G15+H15)</f>
        <v>144.74</v>
      </c>
      <c r="K15" s="43"/>
      <c r="L15" s="39" t="s">
        <v>73</v>
      </c>
    </row>
    <row r="16" spans="1:12" s="39" customFormat="1" x14ac:dyDescent="0.2">
      <c r="A16" s="37">
        <v>43977</v>
      </c>
      <c r="B16" s="38"/>
      <c r="C16" s="39" t="s">
        <v>126</v>
      </c>
      <c r="D16" s="39" t="s">
        <v>121</v>
      </c>
      <c r="E16" s="39" t="s">
        <v>142</v>
      </c>
      <c r="F16" s="51" t="str">
        <f>VLOOKUP(E16,'Budget v Actual'!A:B,2,FALSE)</f>
        <v>IT (website support)</v>
      </c>
      <c r="G16" s="41">
        <v>35.44</v>
      </c>
      <c r="H16" s="41"/>
      <c r="I16" s="42">
        <f>SUM(G16+H16)</f>
        <v>35.44</v>
      </c>
      <c r="K16" s="43"/>
      <c r="L16" s="39" t="s">
        <v>73</v>
      </c>
    </row>
    <row r="17" spans="1:12" s="39" customFormat="1" x14ac:dyDescent="0.2">
      <c r="A17" s="37">
        <v>43977</v>
      </c>
      <c r="B17" s="38"/>
      <c r="C17" s="39" t="s">
        <v>127</v>
      </c>
      <c r="D17" s="39" t="s">
        <v>128</v>
      </c>
      <c r="E17" s="39" t="s">
        <v>91</v>
      </c>
      <c r="F17" s="51" t="str">
        <f>VLOOKUP(E17,'Budget v Actual'!A:B,2,FALSE)</f>
        <v>Printing, Stationery, Postage</v>
      </c>
      <c r="G17" s="41">
        <v>24.99</v>
      </c>
      <c r="H17" s="41"/>
      <c r="I17" s="42">
        <f t="shared" ref="I17:I66" si="1">SUM(G17+H17)</f>
        <v>24.99</v>
      </c>
      <c r="K17" s="43"/>
      <c r="L17" s="39" t="s">
        <v>73</v>
      </c>
    </row>
    <row r="18" spans="1:12" s="39" customFormat="1" x14ac:dyDescent="0.2">
      <c r="A18" s="37">
        <v>43977</v>
      </c>
      <c r="B18" s="38"/>
      <c r="C18" s="39" t="s">
        <v>90</v>
      </c>
      <c r="D18" s="39" t="s">
        <v>129</v>
      </c>
      <c r="E18" s="39" t="s">
        <v>97</v>
      </c>
      <c r="F18" s="51" t="str">
        <f>VLOOKUP(E18,'Budget v Actual'!A:B,2,FALSE)</f>
        <v>Training &amp; Development</v>
      </c>
      <c r="G18" s="41">
        <v>15</v>
      </c>
      <c r="H18" s="41"/>
      <c r="I18" s="42">
        <f t="shared" si="1"/>
        <v>15</v>
      </c>
      <c r="K18" s="43"/>
      <c r="L18" s="39" t="s">
        <v>73</v>
      </c>
    </row>
    <row r="19" spans="1:12" s="39" customFormat="1" x14ac:dyDescent="0.2">
      <c r="A19" s="37">
        <v>43977</v>
      </c>
      <c r="B19" s="38"/>
      <c r="C19" s="39" t="s">
        <v>122</v>
      </c>
      <c r="D19" s="39" t="s">
        <v>123</v>
      </c>
      <c r="E19" s="39" t="s">
        <v>125</v>
      </c>
      <c r="F19" s="51" t="str">
        <f>VLOOKUP(E19,'Budget v Actual'!A:B,2,FALSE)</f>
        <v>Audit</v>
      </c>
      <c r="G19" s="41">
        <v>60</v>
      </c>
      <c r="H19" s="41"/>
      <c r="I19" s="42">
        <f t="shared" si="1"/>
        <v>60</v>
      </c>
      <c r="K19" s="43"/>
      <c r="L19" s="39" t="s">
        <v>73</v>
      </c>
    </row>
    <row r="20" spans="1:12" s="39" customFormat="1" x14ac:dyDescent="0.2">
      <c r="A20" s="37">
        <v>43977</v>
      </c>
      <c r="B20" s="38"/>
      <c r="C20" s="39" t="s">
        <v>130</v>
      </c>
      <c r="D20" s="39" t="s">
        <v>131</v>
      </c>
      <c r="E20" s="39" t="s">
        <v>102</v>
      </c>
      <c r="F20" s="51" t="str">
        <f>VLOOKUP(E20,'Budget v Actual'!A:B,2,FALSE)</f>
        <v>White Lion</v>
      </c>
      <c r="G20" s="41">
        <v>714</v>
      </c>
      <c r="H20" s="41"/>
      <c r="I20" s="42">
        <f t="shared" si="1"/>
        <v>714</v>
      </c>
      <c r="K20" s="43"/>
      <c r="L20" s="39" t="s">
        <v>73</v>
      </c>
    </row>
    <row r="21" spans="1:12" s="39" customFormat="1" x14ac:dyDescent="0.2">
      <c r="A21" s="37">
        <v>43977</v>
      </c>
      <c r="B21" s="38"/>
      <c r="C21" s="39" t="s">
        <v>124</v>
      </c>
      <c r="D21" s="52" t="s">
        <v>132</v>
      </c>
      <c r="E21" s="39" t="s">
        <v>97</v>
      </c>
      <c r="F21" s="51" t="str">
        <f>VLOOKUP(E21,'Budget v Actual'!A:B,2,FALSE)</f>
        <v>Training &amp; Development</v>
      </c>
      <c r="G21" s="41">
        <v>72.3</v>
      </c>
      <c r="H21" s="41"/>
      <c r="I21" s="42">
        <f t="shared" si="1"/>
        <v>72.3</v>
      </c>
      <c r="K21" s="43"/>
      <c r="L21" s="39" t="s">
        <v>73</v>
      </c>
    </row>
    <row r="22" spans="1:12" s="39" customFormat="1" x14ac:dyDescent="0.2">
      <c r="A22" s="37">
        <v>43998</v>
      </c>
      <c r="B22" s="38"/>
      <c r="C22" s="39" t="s">
        <v>133</v>
      </c>
      <c r="D22" s="52" t="s">
        <v>134</v>
      </c>
      <c r="E22" s="39" t="s">
        <v>143</v>
      </c>
      <c r="F22" s="51" t="str">
        <f>VLOOKUP(E22,'Budget v Actual'!A:B,2,FALSE)</f>
        <v>Hanging baskets</v>
      </c>
      <c r="G22" s="41">
        <v>90</v>
      </c>
      <c r="H22" s="41"/>
      <c r="I22" s="42">
        <f t="shared" si="1"/>
        <v>90</v>
      </c>
      <c r="K22" s="43"/>
      <c r="L22" s="39" t="s">
        <v>73</v>
      </c>
    </row>
    <row r="23" spans="1:12" s="39" customFormat="1" x14ac:dyDescent="0.2">
      <c r="A23" s="37">
        <v>43998</v>
      </c>
      <c r="B23" s="38"/>
      <c r="C23" s="39" t="s">
        <v>135</v>
      </c>
      <c r="D23" s="52" t="s">
        <v>136</v>
      </c>
      <c r="E23" s="39" t="s">
        <v>102</v>
      </c>
      <c r="F23" s="51" t="str">
        <f>VLOOKUP(E23,'Budget v Actual'!A:B,2,FALSE)</f>
        <v>White Lion</v>
      </c>
      <c r="G23" s="41">
        <v>2678.52</v>
      </c>
      <c r="H23" s="41"/>
      <c r="I23" s="42">
        <f t="shared" si="1"/>
        <v>2678.52</v>
      </c>
      <c r="K23" s="43"/>
      <c r="L23" s="39" t="s">
        <v>73</v>
      </c>
    </row>
    <row r="24" spans="1:12" s="39" customFormat="1" x14ac:dyDescent="0.2">
      <c r="A24" s="37">
        <v>43998</v>
      </c>
      <c r="B24" s="38"/>
      <c r="C24" s="39" t="s">
        <v>138</v>
      </c>
      <c r="D24" s="52" t="s">
        <v>137</v>
      </c>
      <c r="E24" s="39" t="s">
        <v>142</v>
      </c>
      <c r="F24" s="51" t="str">
        <f>VLOOKUP(E24,'Budget v Actual'!A:B,2,FALSE)</f>
        <v>IT (website support)</v>
      </c>
      <c r="G24" s="41">
        <v>372</v>
      </c>
      <c r="H24" s="41"/>
      <c r="I24" s="42">
        <f t="shared" si="1"/>
        <v>372</v>
      </c>
      <c r="K24" s="43"/>
      <c r="L24" s="39" t="s">
        <v>73</v>
      </c>
    </row>
    <row r="25" spans="1:12" s="39" customFormat="1" x14ac:dyDescent="0.2">
      <c r="A25" s="37">
        <v>43998</v>
      </c>
      <c r="B25" s="38"/>
      <c r="C25" s="39" t="s">
        <v>83</v>
      </c>
      <c r="D25" s="52" t="s">
        <v>139</v>
      </c>
      <c r="E25" s="39" t="s">
        <v>142</v>
      </c>
      <c r="F25" s="51" t="str">
        <f>VLOOKUP(E25,'Budget v Actual'!A:B,2,FALSE)</f>
        <v>IT (website support)</v>
      </c>
      <c r="G25" s="41">
        <v>22.79</v>
      </c>
      <c r="H25" s="41"/>
      <c r="I25" s="42">
        <f t="shared" si="1"/>
        <v>22.79</v>
      </c>
      <c r="K25" s="43"/>
      <c r="L25" s="39" t="s">
        <v>73</v>
      </c>
    </row>
    <row r="26" spans="1:12" s="39" customFormat="1" x14ac:dyDescent="0.2">
      <c r="A26" s="37">
        <v>43998</v>
      </c>
      <c r="B26" s="38"/>
      <c r="C26" s="39" t="s">
        <v>83</v>
      </c>
      <c r="D26" s="39" t="s">
        <v>140</v>
      </c>
      <c r="E26" s="39" t="s">
        <v>91</v>
      </c>
      <c r="F26" s="51" t="str">
        <f>VLOOKUP(E26,'Budget v Actual'!A:B,2,FALSE)</f>
        <v>Printing, Stationery, Postage</v>
      </c>
      <c r="G26" s="41">
        <v>37.65</v>
      </c>
      <c r="H26" s="41"/>
      <c r="I26" s="42">
        <f t="shared" si="1"/>
        <v>37.65</v>
      </c>
      <c r="K26" s="43"/>
      <c r="L26" s="39" t="s">
        <v>73</v>
      </c>
    </row>
    <row r="27" spans="1:12" s="39" customFormat="1" x14ac:dyDescent="0.2">
      <c r="A27" s="37">
        <v>43998</v>
      </c>
      <c r="B27" s="38"/>
      <c r="C27" s="39" t="s">
        <v>72</v>
      </c>
      <c r="D27" s="39" t="s">
        <v>96</v>
      </c>
      <c r="E27" s="39" t="s">
        <v>64</v>
      </c>
      <c r="F27" s="51" t="str">
        <f>VLOOKUP(E27,'Budget v Actual'!A:B,2,FALSE)</f>
        <v>Staff/contractor costs</v>
      </c>
      <c r="G27" s="41">
        <v>161.36000000000001</v>
      </c>
      <c r="H27" s="41"/>
      <c r="I27" s="42">
        <f t="shared" si="1"/>
        <v>161.36000000000001</v>
      </c>
      <c r="K27" s="43"/>
      <c r="L27" s="39" t="s">
        <v>73</v>
      </c>
    </row>
    <row r="28" spans="1:12" s="39" customFormat="1" x14ac:dyDescent="0.2">
      <c r="A28" s="37">
        <v>43998</v>
      </c>
      <c r="B28" s="38"/>
      <c r="C28" s="39" t="s">
        <v>83</v>
      </c>
      <c r="D28" s="39" t="s">
        <v>141</v>
      </c>
      <c r="E28" s="39" t="s">
        <v>64</v>
      </c>
      <c r="F28" s="51" t="str">
        <f>VLOOKUP(E28,'Budget v Actual'!A:B,2,FALSE)</f>
        <v>Staff/contractor costs</v>
      </c>
      <c r="G28" s="41">
        <v>495.56</v>
      </c>
      <c r="H28" s="41"/>
      <c r="I28" s="42">
        <f t="shared" si="1"/>
        <v>495.56</v>
      </c>
      <c r="K28" s="43"/>
      <c r="L28" s="39" t="s">
        <v>73</v>
      </c>
    </row>
    <row r="29" spans="1:12" s="39" customFormat="1" x14ac:dyDescent="0.2">
      <c r="A29" s="37">
        <v>43998</v>
      </c>
      <c r="B29" s="38"/>
      <c r="C29" s="39" t="s">
        <v>83</v>
      </c>
      <c r="D29" s="39" t="s">
        <v>144</v>
      </c>
      <c r="E29" s="39" t="s">
        <v>102</v>
      </c>
      <c r="F29" s="51" t="str">
        <f>VLOOKUP(E29,'Budget v Actual'!A:B,2,FALSE)</f>
        <v>White Lion</v>
      </c>
      <c r="G29" s="41">
        <v>144.74</v>
      </c>
      <c r="H29" s="41"/>
      <c r="I29" s="42">
        <f t="shared" si="1"/>
        <v>144.74</v>
      </c>
      <c r="K29" s="43"/>
      <c r="L29" s="39" t="s">
        <v>73</v>
      </c>
    </row>
    <row r="30" spans="1:12" s="39" customFormat="1" x14ac:dyDescent="0.2">
      <c r="A30" s="37">
        <v>44025</v>
      </c>
      <c r="B30" s="38"/>
      <c r="C30" s="39" t="s">
        <v>145</v>
      </c>
      <c r="D30" s="39" t="s">
        <v>76</v>
      </c>
      <c r="E30" s="39" t="s">
        <v>93</v>
      </c>
      <c r="F30" s="51" t="str">
        <f>VLOOKUP(E30,'Budget v Actual'!A:B,2,FALSE)</f>
        <v>Street Lighting</v>
      </c>
      <c r="G30" s="41">
        <v>245.69</v>
      </c>
      <c r="H30" s="41"/>
      <c r="I30" s="42">
        <f t="shared" si="1"/>
        <v>245.69</v>
      </c>
      <c r="K30" s="43"/>
      <c r="L30" s="39" t="s">
        <v>73</v>
      </c>
    </row>
    <row r="31" spans="1:12" s="39" customFormat="1" x14ac:dyDescent="0.2">
      <c r="A31" s="37">
        <v>44025</v>
      </c>
      <c r="B31" s="38"/>
      <c r="C31" s="39" t="s">
        <v>83</v>
      </c>
      <c r="D31" s="39" t="s">
        <v>147</v>
      </c>
      <c r="E31" s="39" t="s">
        <v>91</v>
      </c>
      <c r="F31" s="51" t="str">
        <f>VLOOKUP(E31,'Budget v Actual'!A:B,2,FALSE)</f>
        <v>Printing, Stationery, Postage</v>
      </c>
      <c r="G31" s="41">
        <v>42.79</v>
      </c>
      <c r="H31" s="41"/>
      <c r="I31" s="42">
        <f t="shared" si="1"/>
        <v>42.79</v>
      </c>
      <c r="K31" s="43"/>
      <c r="L31" s="39" t="s">
        <v>73</v>
      </c>
    </row>
    <row r="32" spans="1:12" s="39" customFormat="1" x14ac:dyDescent="0.2">
      <c r="A32" s="37">
        <v>44025</v>
      </c>
      <c r="B32" s="38"/>
      <c r="C32" s="39" t="s">
        <v>83</v>
      </c>
      <c r="D32" s="39" t="s">
        <v>148</v>
      </c>
      <c r="E32" s="39" t="s">
        <v>64</v>
      </c>
      <c r="F32" s="51" t="str">
        <f>VLOOKUP(E32,'Budget v Actual'!A:B,2,FALSE)</f>
        <v>Staff/contractor costs</v>
      </c>
      <c r="G32" s="41">
        <v>495.56</v>
      </c>
      <c r="H32" s="41"/>
      <c r="I32" s="42">
        <f t="shared" si="1"/>
        <v>495.56</v>
      </c>
      <c r="K32" s="43"/>
      <c r="L32" s="39" t="s">
        <v>73</v>
      </c>
    </row>
    <row r="33" spans="1:12" s="39" customFormat="1" x14ac:dyDescent="0.2">
      <c r="A33" s="37">
        <v>44025</v>
      </c>
      <c r="B33" s="38"/>
      <c r="C33" s="39" t="s">
        <v>83</v>
      </c>
      <c r="D33" s="39" t="s">
        <v>103</v>
      </c>
      <c r="E33" s="39" t="s">
        <v>102</v>
      </c>
      <c r="F33" s="51" t="str">
        <f>VLOOKUP(E33,'Budget v Actual'!A:B,2,FALSE)</f>
        <v>White Lion</v>
      </c>
      <c r="G33" s="41">
        <v>144.74</v>
      </c>
      <c r="H33" s="41"/>
      <c r="I33" s="42">
        <f t="shared" si="1"/>
        <v>144.74</v>
      </c>
      <c r="K33" s="43"/>
      <c r="L33" s="39" t="s">
        <v>73</v>
      </c>
    </row>
    <row r="34" spans="1:12" s="39" customFormat="1" x14ac:dyDescent="0.2">
      <c r="A34" s="37">
        <v>44025</v>
      </c>
      <c r="B34" s="38"/>
      <c r="C34" s="39" t="s">
        <v>72</v>
      </c>
      <c r="D34" s="39" t="s">
        <v>96</v>
      </c>
      <c r="E34" s="39" t="s">
        <v>64</v>
      </c>
      <c r="F34" s="51" t="str">
        <f>VLOOKUP(E34,'Budget v Actual'!A:B,2,FALSE)</f>
        <v>Staff/contractor costs</v>
      </c>
      <c r="G34" s="41">
        <v>161.36000000000001</v>
      </c>
      <c r="H34" s="41"/>
      <c r="I34" s="42">
        <f t="shared" si="1"/>
        <v>161.36000000000001</v>
      </c>
      <c r="K34" s="43"/>
      <c r="L34" s="39" t="s">
        <v>73</v>
      </c>
    </row>
    <row r="35" spans="1:12" s="39" customFormat="1" x14ac:dyDescent="0.2">
      <c r="A35" s="37">
        <v>44025</v>
      </c>
      <c r="B35" s="38"/>
      <c r="C35" s="39" t="s">
        <v>83</v>
      </c>
      <c r="D35" s="39" t="s">
        <v>149</v>
      </c>
      <c r="E35" s="39" t="s">
        <v>91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44027</v>
      </c>
      <c r="B36" s="38"/>
      <c r="C36" s="39" t="s">
        <v>150</v>
      </c>
      <c r="D36" s="39" t="s">
        <v>151</v>
      </c>
      <c r="E36" s="39" t="s">
        <v>152</v>
      </c>
      <c r="F36" s="51" t="str">
        <f>VLOOKUP(E36,'Budget v Actual'!A:B,2,FALSE)</f>
        <v>Subscriptions &amp; Membership</v>
      </c>
      <c r="G36" s="41">
        <v>35</v>
      </c>
      <c r="H36" s="41"/>
      <c r="I36" s="42">
        <f t="shared" si="1"/>
        <v>35</v>
      </c>
      <c r="K36" s="43"/>
      <c r="L36" s="39" t="s">
        <v>73</v>
      </c>
    </row>
    <row r="37" spans="1:12" s="39" customFormat="1" x14ac:dyDescent="0.2">
      <c r="A37" s="37">
        <v>44042</v>
      </c>
      <c r="B37" s="38"/>
      <c r="C37" s="39" t="s">
        <v>154</v>
      </c>
      <c r="D37" s="39" t="s">
        <v>153</v>
      </c>
      <c r="E37" s="39" t="s">
        <v>142</v>
      </c>
      <c r="F37" s="51" t="str">
        <f>VLOOKUP(E37,'Budget v Actual'!A:B,2,FALSE)</f>
        <v>IT (website support)</v>
      </c>
      <c r="G37" s="41">
        <v>89.99</v>
      </c>
      <c r="H37" s="41"/>
      <c r="I37" s="42">
        <f t="shared" si="1"/>
        <v>89.99</v>
      </c>
      <c r="K37" s="43"/>
      <c r="L37" s="39" t="s">
        <v>73</v>
      </c>
    </row>
    <row r="38" spans="1:12" s="39" customFormat="1" x14ac:dyDescent="0.2">
      <c r="A38" s="37">
        <v>44042</v>
      </c>
      <c r="B38" s="38"/>
      <c r="C38" s="39" t="s">
        <v>155</v>
      </c>
      <c r="D38" s="39" t="s">
        <v>156</v>
      </c>
      <c r="E38" s="39" t="s">
        <v>146</v>
      </c>
      <c r="F38" s="51" t="str">
        <f>VLOOKUP(E38,'Budget v Actual'!A:B,2,FALSE)</f>
        <v>Insurance</v>
      </c>
      <c r="G38" s="41">
        <v>909.35</v>
      </c>
      <c r="H38" s="41"/>
      <c r="I38" s="42">
        <f t="shared" si="1"/>
        <v>909.35</v>
      </c>
      <c r="K38" s="43"/>
      <c r="L38" s="39" t="s">
        <v>73</v>
      </c>
    </row>
    <row r="39" spans="1:12" s="39" customFormat="1" x14ac:dyDescent="0.2">
      <c r="A39" s="37">
        <v>44047</v>
      </c>
      <c r="B39" s="38"/>
      <c r="C39" s="39" t="s">
        <v>88</v>
      </c>
      <c r="D39" s="39" t="s">
        <v>108</v>
      </c>
      <c r="E39" s="39" t="s">
        <v>89</v>
      </c>
      <c r="F39" s="51" t="str">
        <f>VLOOKUP(E39,'Budget v Actual'!A:B,2,FALSE)</f>
        <v>Grass Cutting</v>
      </c>
      <c r="G39" s="41">
        <v>900</v>
      </c>
      <c r="H39" s="41"/>
      <c r="I39" s="42">
        <f t="shared" si="1"/>
        <v>900</v>
      </c>
      <c r="K39" s="43"/>
      <c r="L39" s="39" t="s">
        <v>73</v>
      </c>
    </row>
    <row r="40" spans="1:12" s="39" customFormat="1" x14ac:dyDescent="0.2">
      <c r="A40" s="37">
        <v>44060</v>
      </c>
      <c r="B40" s="38"/>
      <c r="C40" s="39" t="s">
        <v>83</v>
      </c>
      <c r="D40" s="39" t="s">
        <v>157</v>
      </c>
      <c r="E40" s="39" t="s">
        <v>64</v>
      </c>
      <c r="F40" s="51" t="str">
        <f>VLOOKUP(E40,'Budget v Actual'!A:B,2,FALSE)</f>
        <v>Staff/contractor costs</v>
      </c>
      <c r="G40" s="41">
        <v>495.56</v>
      </c>
      <c r="H40" s="41"/>
      <c r="I40" s="42">
        <f t="shared" si="1"/>
        <v>495.56</v>
      </c>
      <c r="K40" s="43"/>
      <c r="L40" s="39" t="s">
        <v>73</v>
      </c>
    </row>
    <row r="41" spans="1:12" s="39" customFormat="1" x14ac:dyDescent="0.2">
      <c r="A41" s="37">
        <v>44060</v>
      </c>
      <c r="B41" s="38"/>
      <c r="C41" s="39" t="s">
        <v>83</v>
      </c>
      <c r="D41" s="39" t="s">
        <v>103</v>
      </c>
      <c r="E41" s="39" t="s">
        <v>102</v>
      </c>
      <c r="F41" s="51" t="str">
        <f>VLOOKUP(E41,'Budget v Actual'!A:B,2,FALSE)</f>
        <v>White Lion</v>
      </c>
      <c r="G41" s="41">
        <v>169.9</v>
      </c>
      <c r="H41" s="41"/>
      <c r="I41" s="42">
        <f t="shared" si="1"/>
        <v>169.9</v>
      </c>
      <c r="K41" s="43"/>
      <c r="L41" s="39" t="s">
        <v>73</v>
      </c>
    </row>
    <row r="42" spans="1:12" s="39" customFormat="1" x14ac:dyDescent="0.2">
      <c r="A42" s="37">
        <v>44060</v>
      </c>
      <c r="B42" s="38"/>
      <c r="C42" s="39" t="s">
        <v>72</v>
      </c>
      <c r="D42" s="39" t="s">
        <v>96</v>
      </c>
      <c r="E42" s="39" t="s">
        <v>64</v>
      </c>
      <c r="F42" s="51" t="str">
        <f>VLOOKUP(E42,'Budget v Actual'!A:B,2,FALSE)</f>
        <v>Staff/contractor costs</v>
      </c>
      <c r="G42" s="41">
        <v>173.2</v>
      </c>
      <c r="H42" s="41"/>
      <c r="I42" s="42">
        <f t="shared" si="1"/>
        <v>173.2</v>
      </c>
      <c r="K42" s="43"/>
      <c r="L42" s="39" t="s">
        <v>73</v>
      </c>
    </row>
    <row r="43" spans="1:12" s="39" customFormat="1" x14ac:dyDescent="0.2">
      <c r="A43" s="37">
        <v>44060</v>
      </c>
      <c r="B43" s="38"/>
      <c r="C43" s="39" t="s">
        <v>83</v>
      </c>
      <c r="D43" s="39" t="s">
        <v>128</v>
      </c>
      <c r="E43" s="39" t="s">
        <v>91</v>
      </c>
      <c r="F43" s="51" t="str">
        <f>VLOOKUP(E43,'Budget v Actual'!A:B,2,FALSE)</f>
        <v>Printing, Stationery, Postage</v>
      </c>
      <c r="G43" s="41">
        <v>24.99</v>
      </c>
      <c r="H43" s="41"/>
      <c r="I43" s="42">
        <f t="shared" si="1"/>
        <v>24.99</v>
      </c>
      <c r="K43" s="43"/>
      <c r="L43" s="39" t="s">
        <v>73</v>
      </c>
    </row>
    <row r="44" spans="1:12" s="39" customFormat="1" x14ac:dyDescent="0.2">
      <c r="A44" s="37">
        <v>44060</v>
      </c>
      <c r="B44" s="38"/>
      <c r="C44" s="39" t="s">
        <v>83</v>
      </c>
      <c r="D44" s="39" t="s">
        <v>158</v>
      </c>
      <c r="E44" s="39" t="s">
        <v>91</v>
      </c>
      <c r="F44" s="51" t="str">
        <f>VLOOKUP(E44,'Budget v Actual'!A:B,2,FALSE)</f>
        <v>Printing, Stationery, Postage</v>
      </c>
      <c r="G44" s="41">
        <v>27.05</v>
      </c>
      <c r="H44" s="41"/>
      <c r="I44" s="42">
        <f t="shared" si="1"/>
        <v>27.05</v>
      </c>
      <c r="K44" s="43"/>
      <c r="L44" s="39" t="s">
        <v>73</v>
      </c>
    </row>
    <row r="45" spans="1:12" s="39" customFormat="1" x14ac:dyDescent="0.2">
      <c r="A45" s="37">
        <v>44088</v>
      </c>
      <c r="B45" s="38"/>
      <c r="C45" s="39" t="s">
        <v>83</v>
      </c>
      <c r="D45" s="39" t="s">
        <v>160</v>
      </c>
      <c r="E45" s="39" t="s">
        <v>64</v>
      </c>
      <c r="F45" s="51" t="str">
        <f>VLOOKUP(E45,'Budget v Actual'!A:B,2,FALSE)</f>
        <v>Staff/contractor costs</v>
      </c>
      <c r="G45" s="41">
        <v>495.56</v>
      </c>
      <c r="H45" s="41"/>
      <c r="I45" s="42">
        <f t="shared" si="1"/>
        <v>495.56</v>
      </c>
      <c r="K45" s="43"/>
    </row>
    <row r="46" spans="1:12" s="39" customFormat="1" x14ac:dyDescent="0.2">
      <c r="A46" s="37">
        <v>44088</v>
      </c>
      <c r="B46" s="38"/>
      <c r="C46" s="39" t="s">
        <v>72</v>
      </c>
      <c r="D46" s="39" t="s">
        <v>96</v>
      </c>
      <c r="E46" s="39" t="s">
        <v>64</v>
      </c>
      <c r="F46" s="51" t="str">
        <f>VLOOKUP(E46,'Budget v Actual'!A:B,2,FALSE)</f>
        <v>Staff/contractor costs</v>
      </c>
      <c r="G46" s="41">
        <v>137</v>
      </c>
      <c r="H46" s="41"/>
      <c r="I46" s="42">
        <f t="shared" si="1"/>
        <v>137</v>
      </c>
      <c r="K46" s="43"/>
      <c r="L46" s="39" t="s">
        <v>73</v>
      </c>
    </row>
    <row r="47" spans="1:12" s="39" customFormat="1" x14ac:dyDescent="0.2">
      <c r="A47" s="37">
        <v>44088</v>
      </c>
      <c r="B47" s="38"/>
      <c r="C47" s="39" t="s">
        <v>83</v>
      </c>
      <c r="D47" s="39" t="s">
        <v>103</v>
      </c>
      <c r="E47" s="39" t="s">
        <v>102</v>
      </c>
      <c r="F47" s="51" t="str">
        <f>VLOOKUP(E47,'Budget v Actual'!A:B,2,FALSE)</f>
        <v>White Lion</v>
      </c>
      <c r="G47" s="41">
        <v>53.1</v>
      </c>
      <c r="H47" s="41"/>
      <c r="I47" s="42">
        <f t="shared" si="1"/>
        <v>53.1</v>
      </c>
      <c r="K47" s="43"/>
    </row>
    <row r="48" spans="1:12" s="39" customFormat="1" x14ac:dyDescent="0.2">
      <c r="A48" s="37">
        <v>44088</v>
      </c>
      <c r="B48" s="38"/>
      <c r="C48" s="39" t="s">
        <v>83</v>
      </c>
      <c r="D48" s="39" t="s">
        <v>149</v>
      </c>
      <c r="E48" s="39" t="s">
        <v>91</v>
      </c>
      <c r="F48" s="51" t="str">
        <f>VLOOKUP(E48,'Budget v Actual'!A:B,2,FALSE)</f>
        <v>Printing, Stationery, Postage</v>
      </c>
      <c r="G48" s="41">
        <v>12.66</v>
      </c>
      <c r="H48" s="41"/>
      <c r="I48" s="42">
        <f t="shared" si="1"/>
        <v>12.66</v>
      </c>
      <c r="K48" s="43"/>
    </row>
    <row r="49" spans="1:11" s="39" customFormat="1" x14ac:dyDescent="0.2">
      <c r="A49" s="37">
        <v>44088</v>
      </c>
      <c r="B49" s="38"/>
      <c r="C49" s="39" t="s">
        <v>83</v>
      </c>
      <c r="D49" s="39" t="s">
        <v>161</v>
      </c>
      <c r="E49" s="39" t="s">
        <v>91</v>
      </c>
      <c r="F49" s="51" t="str">
        <f>VLOOKUP(E49,'Budget v Actual'!A:B,2,FALSE)</f>
        <v>Printing, Stationery, Postage</v>
      </c>
      <c r="G49" s="41">
        <v>22.95</v>
      </c>
      <c r="H49" s="41"/>
      <c r="I49" s="42">
        <f t="shared" si="1"/>
        <v>22.95</v>
      </c>
      <c r="K49" s="43"/>
    </row>
    <row r="50" spans="1:11" s="39" customFormat="1" x14ac:dyDescent="0.2">
      <c r="A50" s="37">
        <v>44088</v>
      </c>
      <c r="B50" s="38"/>
      <c r="C50" s="39" t="s">
        <v>83</v>
      </c>
      <c r="D50" s="39" t="s">
        <v>162</v>
      </c>
      <c r="E50" s="39" t="s">
        <v>91</v>
      </c>
      <c r="F50" s="51" t="str">
        <f>VLOOKUP(E50,'Budget v Actual'!A:B,2,FALSE)</f>
        <v>Printing, Stationery, Postage</v>
      </c>
      <c r="G50" s="41">
        <v>14.39</v>
      </c>
      <c r="H50" s="41"/>
      <c r="I50" s="42">
        <f t="shared" si="1"/>
        <v>14.39</v>
      </c>
      <c r="K50" s="43"/>
    </row>
    <row r="51" spans="1:11" s="39" customFormat="1" x14ac:dyDescent="0.2">
      <c r="A51" s="37">
        <v>44088</v>
      </c>
      <c r="B51" s="38"/>
      <c r="C51" s="39" t="s">
        <v>90</v>
      </c>
      <c r="D51" s="39" t="s">
        <v>163</v>
      </c>
      <c r="E51" s="39" t="s">
        <v>152</v>
      </c>
      <c r="F51" s="51" t="str">
        <f>VLOOKUP(E51,'Budget v Actual'!A:B,2,FALSE)</f>
        <v>Subscriptions &amp; Membership</v>
      </c>
      <c r="G51" s="41">
        <v>191</v>
      </c>
      <c r="H51" s="41"/>
      <c r="I51" s="42">
        <f t="shared" si="1"/>
        <v>191</v>
      </c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>
        <f t="shared" si="1"/>
        <v>0</v>
      </c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>
        <f t="shared" si="1"/>
        <v>0</v>
      </c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>
        <f t="shared" si="1"/>
        <v>0</v>
      </c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>
        <f t="shared" si="1"/>
        <v>0</v>
      </c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>
        <f t="shared" si="1"/>
        <v>0</v>
      </c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>
        <f t="shared" si="1"/>
        <v>0</v>
      </c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>
        <f t="shared" si="1"/>
        <v>0</v>
      </c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>
        <f t="shared" si="1"/>
        <v>0</v>
      </c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>
        <f t="shared" si="1"/>
        <v>0</v>
      </c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>
        <f t="shared" si="1"/>
        <v>0</v>
      </c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>
        <f t="shared" si="1"/>
        <v>0</v>
      </c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>
        <f t="shared" si="1"/>
        <v>0</v>
      </c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>
        <f t="shared" si="1"/>
        <v>0</v>
      </c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>
        <f t="shared" si="1"/>
        <v>0</v>
      </c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>
        <f t="shared" si="1"/>
        <v>0</v>
      </c>
      <c r="K66" s="43"/>
    </row>
    <row r="67" spans="1:11" s="39" customFormat="1" x14ac:dyDescent="0.2">
      <c r="A67" s="37"/>
      <c r="B67" s="38"/>
      <c r="F67" s="40"/>
      <c r="G67" s="41"/>
      <c r="H67" s="41"/>
      <c r="I67" s="42"/>
      <c r="K67" s="43"/>
    </row>
    <row r="68" spans="1:11" s="39" customFormat="1" x14ac:dyDescent="0.2">
      <c r="A68" s="37"/>
      <c r="B68" s="38"/>
      <c r="F68" s="40"/>
      <c r="G68" s="41"/>
      <c r="H68" s="41"/>
      <c r="I68" s="42"/>
      <c r="K68" s="43"/>
    </row>
    <row r="69" spans="1:11" s="39" customFormat="1" x14ac:dyDescent="0.2">
      <c r="A69" s="37"/>
      <c r="B69" s="38"/>
      <c r="F69" s="40"/>
      <c r="G69" s="41"/>
      <c r="H69" s="41"/>
      <c r="I69" s="42"/>
      <c r="K69" s="43"/>
    </row>
    <row r="70" spans="1:11" s="39" customFormat="1" x14ac:dyDescent="0.2">
      <c r="A70" s="37"/>
      <c r="B70" s="38"/>
      <c r="F70" s="40"/>
      <c r="G70" s="41"/>
      <c r="H70" s="41"/>
      <c r="I70" s="42"/>
      <c r="K70" s="43"/>
    </row>
    <row r="71" spans="1:11" s="39" customFormat="1" x14ac:dyDescent="0.2">
      <c r="A71" s="37"/>
      <c r="B71" s="38"/>
      <c r="F71" s="40"/>
      <c r="G71" s="41"/>
      <c r="H71" s="41"/>
      <c r="I71" s="42"/>
      <c r="K71" s="43"/>
    </row>
    <row r="72" spans="1:11" s="39" customFormat="1" x14ac:dyDescent="0.2">
      <c r="A72" s="37"/>
      <c r="B72" s="38"/>
      <c r="F72" s="40"/>
      <c r="G72" s="41"/>
      <c r="H72" s="41"/>
      <c r="I72" s="42"/>
      <c r="K72" s="43"/>
    </row>
    <row r="73" spans="1:11" s="39" customFormat="1" x14ac:dyDescent="0.2">
      <c r="A73" s="37"/>
      <c r="B73" s="38"/>
      <c r="F73" s="40"/>
      <c r="G73" s="41"/>
      <c r="H73" s="41"/>
      <c r="I73" s="42"/>
      <c r="K73" s="43"/>
    </row>
    <row r="74" spans="1:11" s="39" customFormat="1" x14ac:dyDescent="0.2">
      <c r="A74" s="37"/>
      <c r="B74" s="38"/>
      <c r="F74" s="40"/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/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/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/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/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/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/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/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1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115</v>
      </c>
      <c r="D1" s="68"/>
      <c r="E1" s="69" t="s">
        <v>116</v>
      </c>
      <c r="F1" s="69" t="s">
        <v>117</v>
      </c>
      <c r="G1" s="70" t="s">
        <v>41</v>
      </c>
      <c r="H1" s="70" t="s">
        <v>118</v>
      </c>
      <c r="I1" s="70"/>
      <c r="J1" s="71" t="s">
        <v>119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100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14861</v>
      </c>
      <c r="F12" s="82">
        <f>SUM(F3:F11)</f>
        <v>0</v>
      </c>
      <c r="G12" s="82">
        <f t="shared" si="0"/>
        <v>14861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92</v>
      </c>
      <c r="C16" s="73">
        <v>6603</v>
      </c>
      <c r="D16" s="78"/>
      <c r="E16" s="75">
        <f>SUMIF(Payments!E:E,A16,Payments!G:G)</f>
        <v>3929</v>
      </c>
      <c r="F16" s="75"/>
      <c r="G16" s="75">
        <f t="shared" ref="G16:G38" si="1">SUM(E16:F16)</f>
        <v>3929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60</v>
      </c>
      <c r="F17" s="75"/>
      <c r="G17" s="75">
        <f t="shared" si="1"/>
        <v>60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909.35</v>
      </c>
      <c r="F18" s="75"/>
      <c r="G18" s="75">
        <f t="shared" si="1"/>
        <v>909.35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254.78999999999996</v>
      </c>
      <c r="F20" s="75"/>
      <c r="G20" s="75">
        <f t="shared" si="1"/>
        <v>254.78999999999996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1560</v>
      </c>
      <c r="F22" s="75"/>
      <c r="G22" s="75">
        <f t="shared" si="1"/>
        <v>1560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360</v>
      </c>
      <c r="F23" s="75"/>
      <c r="G23" s="75">
        <f t="shared" si="1"/>
        <v>360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0</v>
      </c>
      <c r="F25" s="75"/>
      <c r="G25" s="75">
        <f t="shared" si="1"/>
        <v>0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87.3</v>
      </c>
      <c r="F26" s="75"/>
      <c r="G26" s="75">
        <f t="shared" si="1"/>
        <v>87.3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226</v>
      </c>
      <c r="F27" s="75"/>
      <c r="G27" s="75">
        <f t="shared" si="1"/>
        <v>226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520.22</v>
      </c>
      <c r="F28" s="75"/>
      <c r="G28" s="75">
        <f t="shared" si="1"/>
        <v>520.22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491.38</v>
      </c>
      <c r="F34" s="75"/>
      <c r="G34" s="75">
        <f t="shared" si="1"/>
        <v>491.38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0</v>
      </c>
      <c r="F35" s="75"/>
      <c r="G35" s="75">
        <f t="shared" si="1"/>
        <v>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100</v>
      </c>
      <c r="C37" s="73">
        <v>0</v>
      </c>
      <c r="D37" s="78"/>
      <c r="E37" s="75">
        <f>SUMIF(Payments!E:E,A37,Payments!G:G)</f>
        <v>19657.740000000002</v>
      </c>
      <c r="F37" s="75"/>
      <c r="G37" s="75">
        <f t="shared" si="1"/>
        <v>19657.740000000002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28345.78</v>
      </c>
      <c r="F39" s="82">
        <f t="shared" si="2"/>
        <v>0</v>
      </c>
      <c r="G39" s="82">
        <f t="shared" si="2"/>
        <v>28345.78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287465.46999999997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14861</v>
      </c>
      <c r="F42" s="89">
        <f>F12</f>
        <v>0</v>
      </c>
      <c r="G42" s="89">
        <f>SUM(E42:F42)</f>
        <v>14861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-28345.78</v>
      </c>
      <c r="F43" s="89">
        <f>-SUM(F39)</f>
        <v>0</v>
      </c>
      <c r="G43" s="89">
        <f>SUM(E43:F43)</f>
        <v>-28345.78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6288.4500000000007</v>
      </c>
      <c r="D44" s="88"/>
      <c r="E44" s="89">
        <f t="shared" si="3"/>
        <v>-1039.619999999999</v>
      </c>
      <c r="F44" s="89">
        <f t="shared" si="3"/>
        <v>0</v>
      </c>
      <c r="G44" s="89">
        <f t="shared" si="3"/>
        <v>273980.68999999994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273980.69</v>
      </c>
      <c r="H46" s="89"/>
      <c r="I46" s="89"/>
      <c r="J46" s="92">
        <v>3624.28</v>
      </c>
      <c r="K46" s="66"/>
      <c r="L46" s="94">
        <f>SUM(G46-G44)</f>
        <v>5.8207660913467407E-11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 September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2020-08-18T09:24:21Z</cp:lastPrinted>
  <dcterms:created xsi:type="dcterms:W3CDTF">2000-02-12T16:04:24Z</dcterms:created>
  <dcterms:modified xsi:type="dcterms:W3CDTF">2020-09-14T13:48:51Z</dcterms:modified>
</cp:coreProperties>
</file>