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76A43121-6851-4F65-9F54-86A2E826DD30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45" l="1"/>
  <c r="F100" i="45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<sst xmlns="http://schemas.openxmlformats.org/spreadsheetml/2006/main" count="454" uniqueCount="205">
  <si>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</si>
  <si>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</si>
  <si>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</si>
  <si>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</si>
  <si>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</si>
  <si>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</si>
  <si>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</si>
  <si>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</si>
  <si>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</si>
  <si>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</si>
  <si>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</si>
  <si>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</si>
  <si>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</si>
  <si>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</si>
  <si>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</si>
  <si>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</si>
  <si>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</si>
  <si>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</si>
  <si>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</si>
  <si>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</si>
  <si>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</si>
  <si>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</si>
  <si>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</si>
  <si>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</si>
  <si>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</si>
  <si>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</si>
  <si>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</si>
  <si>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</si>
  <si>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</si>
  <si>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</si>
  <si>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</si>
  <si>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</si>
  <si>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</si>
  <si>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</si>
  <si>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</si>
  <si>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</si>
  <si>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</si>
  <si>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</si>
  <si>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</si>
  <si>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</si>
  <si>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</si>
  <si>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</si>
  <si>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</si>
  <si>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</si>
  <si>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</si>
  <si>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</si>
  <si>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</si>
  <si>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</si>
  <si>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</si>
  <si>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</si>
  <si>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</si>
  <si>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</si>
  <si>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</si>
  <si>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</si>
  <si>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</si>
  <si>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</si>
  <si>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</si>
  <si>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</si>
  <si>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</si>
  <si>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</si>
  <si>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</si>
  <si>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</si>
  <si>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</si>
  <si>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</si>
  <si>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</si>
  <si>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</si>
  <si>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</si>
  <si>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</si>
  <si>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</si>
  <si>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</si>
  <si>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</si>
  <si>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</si>
  <si>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</si>
  <si>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</si>
  <si>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</si>
  <si>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</si>
  <si>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</si>
  <si>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</si>
  <si>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</si>
  <si>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</si>
  <si>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</si>
  <si>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</si>
  <si>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</si>
  <si>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</si>
  <si>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</si>
  <si>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</si>
  <si>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</si>
  <si>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</si>
  <si>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</si>
  <si>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</si>
  <si>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</si>
  <si>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</si>
  <si>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</si>
  <si>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</si>
  <si>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</si>
  <si>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</si>
  <si>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</si>
  <si>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</si>
  <si>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</si>
  <si>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</si>
  <si>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</si>
  <si>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</si>
  <si>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</si>
  <si>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</si>
  <si>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</si>
  <si>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</si>
  <si>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</si>
  <si>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</si>
  <si>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</si>
  <si>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</si>
  <si>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</si>
  <si>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</si>
  <si>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</si>
  <si>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</si>
  <si>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</si>
  <si>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</si>
  <si>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</si>
  <si>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</si>
  <si>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</si>
  <si>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</si>
  <si>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</si>
  <si>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</si>
  <si>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</si>
  <si>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</si>
  <si>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</si>
  <si>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</si>
  <si>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</si>
  <si>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</si>
  <si>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</si>
  <si>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</si>
  <si>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</si>
  <si>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</si>
  <si>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</si>
  <si>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</si>
  <si>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</si>
  <si>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</si>
  <si>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</si>
  <si>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</si>
  <si>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</si>
  <si>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</si>
  <si>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</si>
  <si>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</si>
  <si>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</si>
  <si>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</si>
  <si>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</si>
  <si>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</si>
  <si>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</si>
  <si>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</si>
  <si>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</si>
  <si>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</si>
  <si>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</si>
  <si>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</si>
  <si>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</si>
  <si>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</si>
  <si>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</si>
  <si>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</si>
  <si>
    <t>pwlb docs</t>
  </si>
  <si>
    <t>p4</t>
  </si>
  <si>
    <t>allotment rent</t>
  </si>
  <si>
    <t>P Goodwin</t>
  </si>
  <si>
    <t>JS Fielding</t>
  </si>
  <si>
    <t>PWLB</t>
  </si>
  <si>
    <t>White lion loan</t>
  </si>
  <si>
    <t>White Lion</t>
  </si>
  <si>
    <t>a5</t>
  </si>
  <si>
    <t>Clerks salary</t>
  </si>
  <si>
    <t>Allotment repairs</t>
  </si>
  <si>
    <t>Tony Osborne</t>
  </si>
  <si>
    <t>Royal British Legion</t>
  </si>
  <si>
    <t>rememberance wreath</t>
  </si>
  <si>
    <t>agm place</t>
  </si>
  <si>
    <t>PWLB hours</t>
  </si>
  <si>
    <t>employee tax and ni</t>
  </si>
  <si>
    <t>solicitor hours</t>
  </si>
  <si>
    <t>allotment gate repairs</t>
  </si>
  <si>
    <t>TH Dew</t>
  </si>
  <si>
    <t>c4</t>
  </si>
  <si>
    <t>w2</t>
  </si>
  <si>
    <t>JR Moss</t>
  </si>
  <si>
    <t>Bonell &amp; Co</t>
  </si>
  <si>
    <t>white lion searches</t>
  </si>
  <si>
    <t>Clerks salary nov</t>
  </si>
  <si>
    <t>white lion hours</t>
  </si>
  <si>
    <t>stationary nov 19</t>
  </si>
  <si>
    <t>white lion deposit</t>
  </si>
  <si>
    <t>White lion purchase cost</t>
  </si>
  <si>
    <t>chaps fee</t>
  </si>
  <si>
    <t>solicitors fees</t>
  </si>
  <si>
    <t>Colledge Tree</t>
  </si>
  <si>
    <t>playing field tree work</t>
  </si>
  <si>
    <t>hmrc</t>
  </si>
  <si>
    <t>clerks salary</t>
  </si>
  <si>
    <t>white lion insurance</t>
  </si>
  <si>
    <t>training course</t>
  </si>
  <si>
    <t>stationary and postage</t>
  </si>
  <si>
    <t>White lion hours</t>
  </si>
  <si>
    <t>Multi Industrial doors</t>
  </si>
  <si>
    <t>security doors</t>
  </si>
  <si>
    <t xml:space="preserve">street lighting </t>
  </si>
  <si>
    <t>vat reclaim</t>
  </si>
  <si>
    <t>v1</t>
  </si>
  <si>
    <t>clearway</t>
  </si>
  <si>
    <t>ditch clearing</t>
  </si>
  <si>
    <t>ink cartridges</t>
  </si>
  <si>
    <t>£230,839.54 is white lion funds, this does not include £48,000 vat reclaim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</si>
</sst>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  <xf numFmtId="3" fontId="18" fillId="0" borderId="0" xfId="4" applyNumberFormat="1" applyFont="1" applyAlignment="1">
      <alignment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73</v>
      </c>
    </row>
    <row r="4" spans="1:13" s="1" customFormat="1" ht="12" x14ac:dyDescent="0.2">
      <c r="A4" s="2">
        <v>43717</v>
      </c>
      <c r="B4" s="13"/>
      <c r="C4" s="3" t="s">
        <v>142</v>
      </c>
      <c r="D4" s="8" t="s">
        <v>143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73</v>
      </c>
    </row>
    <row r="5" spans="1:13" s="1" customFormat="1" ht="12" x14ac:dyDescent="0.2">
      <c r="A5" s="2">
        <v>43759</v>
      </c>
      <c r="B5" s="13"/>
      <c r="C5" s="3" t="s">
        <v>161</v>
      </c>
      <c r="D5" s="8" t="s">
        <v>162</v>
      </c>
      <c r="E5" s="8" t="s">
        <v>164</v>
      </c>
      <c r="F5" s="8" t="str">
        <f>VLOOKUP(E5,'Budget v Actual'!A:B,2,FALSE)</f>
        <v>White Lion</v>
      </c>
      <c r="G5" s="15">
        <v>524816.25</v>
      </c>
      <c r="H5" s="15"/>
      <c r="I5" s="15">
        <f t="shared" si="0"/>
        <v>524816.25</v>
      </c>
      <c r="J5" s="8"/>
      <c r="K5" s="23"/>
      <c r="M5" s="1" t="s">
        <v>73</v>
      </c>
    </row>
    <row r="6" spans="1:13" s="1" customFormat="1" ht="12" x14ac:dyDescent="0.2">
      <c r="A6" s="2">
        <v>43831</v>
      </c>
      <c r="B6" s="27"/>
      <c r="C6" s="4" t="s">
        <v>72</v>
      </c>
      <c r="D6" s="4" t="s">
        <v>199</v>
      </c>
      <c r="E6" s="4" t="s">
        <v>200</v>
      </c>
      <c r="F6" s="8" t="str">
        <f>VLOOKUP(E6,'Budget v Actual'!A:B,2,FALSE)</f>
        <v>VAT Recovered</v>
      </c>
      <c r="G6" s="15">
        <v>885.27</v>
      </c>
      <c r="H6" s="16"/>
      <c r="I6" s="15">
        <f t="shared" si="0"/>
        <v>885.27</v>
      </c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70" activePane="bottomLeft" state="frozen"/>
      <selection activeCell="B1" sqref="B1"/>
      <selection pane="bottomLeft" activeCell="G80" sqref="G8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83</v>
      </c>
      <c r="D3" s="39" t="s">
        <v>106</v>
      </c>
      <c r="E3" s="39" t="s">
        <v>64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73</v>
      </c>
    </row>
    <row r="4" spans="1:12" s="39" customFormat="1" x14ac:dyDescent="0.2">
      <c r="A4" s="37">
        <v>43584</v>
      </c>
      <c r="B4" s="38"/>
      <c r="C4" s="39" t="s">
        <v>72</v>
      </c>
      <c r="D4" s="39" t="s">
        <v>107</v>
      </c>
      <c r="E4" s="39" t="s">
        <v>64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73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73</v>
      </c>
    </row>
    <row r="6" spans="1:12" s="39" customFormat="1" x14ac:dyDescent="0.2">
      <c r="A6" s="37">
        <v>43584</v>
      </c>
      <c r="B6" s="38"/>
      <c r="C6" s="39" t="s">
        <v>83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73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73</v>
      </c>
    </row>
    <row r="8" spans="1:12" s="39" customFormat="1" x14ac:dyDescent="0.2">
      <c r="A8" s="37">
        <v>43584</v>
      </c>
      <c r="B8" s="38"/>
      <c r="C8" s="39" t="s">
        <v>83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73</v>
      </c>
    </row>
    <row r="9" spans="1:12" s="39" customFormat="1" x14ac:dyDescent="0.2">
      <c r="A9" s="37">
        <v>43565</v>
      </c>
      <c r="B9" s="38"/>
      <c r="C9" s="39" t="s">
        <v>83</v>
      </c>
      <c r="D9" s="39" t="s">
        <v>104</v>
      </c>
      <c r="E9" s="39" t="s">
        <v>177</v>
      </c>
      <c r="F9" s="51" t="str">
        <f>VLOOKUP(E9,'Budget v Actual'!A:B,2,FALSE)</f>
        <v>White Lion</v>
      </c>
      <c r="G9" s="41">
        <v>30</v>
      </c>
      <c r="H9" s="41"/>
      <c r="I9" s="42">
        <f t="shared" si="0"/>
        <v>30</v>
      </c>
      <c r="K9" s="43"/>
      <c r="L9" s="39" t="s">
        <v>73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177</v>
      </c>
      <c r="F10" s="51" t="str">
        <f>VLOOKUP(E10,'Budget v Actual'!A:B,2,FALSE)</f>
        <v>White Lion</v>
      </c>
      <c r="G10" s="41">
        <v>36</v>
      </c>
      <c r="H10" s="41"/>
      <c r="I10" s="42">
        <f t="shared" si="0"/>
        <v>36</v>
      </c>
      <c r="K10" s="43"/>
      <c r="L10" s="39" t="s">
        <v>73</v>
      </c>
    </row>
    <row r="11" spans="1:12" s="39" customFormat="1" x14ac:dyDescent="0.2">
      <c r="A11" s="37">
        <v>43586</v>
      </c>
      <c r="B11" s="38"/>
      <c r="C11" s="39" t="s">
        <v>93</v>
      </c>
      <c r="D11" s="39" t="s">
        <v>112</v>
      </c>
      <c r="E11" s="39" t="s">
        <v>94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73</v>
      </c>
    </row>
    <row r="12" spans="1:12" s="39" customFormat="1" x14ac:dyDescent="0.2">
      <c r="A12" s="37">
        <v>43586</v>
      </c>
      <c r="B12" s="38"/>
      <c r="C12" s="39" t="s">
        <v>99</v>
      </c>
      <c r="D12" s="39" t="s">
        <v>113</v>
      </c>
      <c r="E12" s="39" t="s">
        <v>100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>
        <v>43609</v>
      </c>
      <c r="B14" s="38"/>
      <c r="C14" s="39" t="s">
        <v>83</v>
      </c>
      <c r="D14" s="39" t="s">
        <v>114</v>
      </c>
      <c r="E14" s="39" t="s">
        <v>64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73</v>
      </c>
    </row>
    <row r="15" spans="1:12" s="39" customFormat="1" x14ac:dyDescent="0.2">
      <c r="A15" s="37">
        <v>43609</v>
      </c>
      <c r="B15" s="38"/>
      <c r="C15" s="39" t="s">
        <v>72</v>
      </c>
      <c r="D15" s="39" t="s">
        <v>107</v>
      </c>
      <c r="E15" s="39" t="s">
        <v>64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73</v>
      </c>
    </row>
    <row r="16" spans="1:12" s="39" customFormat="1" x14ac:dyDescent="0.2">
      <c r="A16" s="37">
        <v>43609</v>
      </c>
      <c r="B16" s="38"/>
      <c r="C16" s="39" t="s">
        <v>93</v>
      </c>
      <c r="D16" s="39" t="s">
        <v>112</v>
      </c>
      <c r="E16" s="39" t="s">
        <v>94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73</v>
      </c>
    </row>
    <row r="17" spans="1:12" s="39" customFormat="1" x14ac:dyDescent="0.2">
      <c r="A17" s="37">
        <v>43609</v>
      </c>
      <c r="B17" s="38"/>
      <c r="C17" s="39" t="s">
        <v>83</v>
      </c>
      <c r="D17" s="39" t="s">
        <v>115</v>
      </c>
      <c r="E17" s="39" t="s">
        <v>97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66" si="1">SUM(G17+H17)</f>
        <v>37.46</v>
      </c>
      <c r="K17" s="43"/>
      <c r="L17" s="39" t="s">
        <v>73</v>
      </c>
    </row>
    <row r="18" spans="1:12" s="39" customFormat="1" x14ac:dyDescent="0.2">
      <c r="A18" s="37">
        <v>43633</v>
      </c>
      <c r="B18" s="38"/>
      <c r="C18" s="39" t="s">
        <v>83</v>
      </c>
      <c r="D18" s="39" t="s">
        <v>116</v>
      </c>
      <c r="E18" s="39" t="s">
        <v>64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73</v>
      </c>
    </row>
    <row r="19" spans="1:12" s="39" customFormat="1" x14ac:dyDescent="0.2">
      <c r="A19" s="37">
        <v>43633</v>
      </c>
      <c r="B19" s="38"/>
      <c r="C19" s="39" t="s">
        <v>72</v>
      </c>
      <c r="D19" s="39" t="s">
        <v>107</v>
      </c>
      <c r="E19" s="39" t="s">
        <v>64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73</v>
      </c>
    </row>
    <row r="20" spans="1:12" s="39" customFormat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>
        <v>43634</v>
      </c>
      <c r="B21" s="38"/>
      <c r="C21" s="39" t="s">
        <v>83</v>
      </c>
      <c r="D21" s="52" t="s">
        <v>117</v>
      </c>
      <c r="E21" s="39" t="s">
        <v>97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73</v>
      </c>
    </row>
    <row r="22" spans="1:12" s="39" customFormat="1" x14ac:dyDescent="0.2">
      <c r="A22" s="37">
        <v>43640</v>
      </c>
      <c r="B22" s="38"/>
      <c r="C22" s="39" t="s">
        <v>72</v>
      </c>
      <c r="D22" s="52" t="s">
        <v>118</v>
      </c>
      <c r="E22" s="39" t="s">
        <v>64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73</v>
      </c>
    </row>
    <row r="23" spans="1:12" s="39" customFormat="1" x14ac:dyDescent="0.2">
      <c r="A23" s="37">
        <v>43640</v>
      </c>
      <c r="B23" s="38"/>
      <c r="C23" s="39" t="s">
        <v>83</v>
      </c>
      <c r="D23" s="52" t="s">
        <v>119</v>
      </c>
      <c r="E23" s="39" t="s">
        <v>177</v>
      </c>
      <c r="F23" s="51" t="str">
        <f>VLOOKUP(E23,'Budget v Actual'!A:B,2,FALSE)</f>
        <v>White Lion</v>
      </c>
      <c r="G23" s="41">
        <v>82.88</v>
      </c>
      <c r="H23" s="41"/>
      <c r="I23" s="42">
        <f t="shared" si="1"/>
        <v>82.88</v>
      </c>
      <c r="K23" s="43"/>
      <c r="L23" s="39" t="s">
        <v>73</v>
      </c>
    </row>
    <row r="24" spans="1:12" s="39" customFormat="1" x14ac:dyDescent="0.2">
      <c r="A24" s="37">
        <v>43643</v>
      </c>
      <c r="B24" s="38"/>
      <c r="C24" s="39" t="s">
        <v>83</v>
      </c>
      <c r="D24" s="52" t="s">
        <v>120</v>
      </c>
      <c r="E24" s="39" t="s">
        <v>97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73</v>
      </c>
    </row>
    <row r="25" spans="1:12" s="39" customFormat="1" x14ac:dyDescent="0.2">
      <c r="A25" s="37">
        <v>43643</v>
      </c>
      <c r="B25" s="38"/>
      <c r="C25" s="39" t="s">
        <v>121</v>
      </c>
      <c r="D25" s="52" t="s">
        <v>122</v>
      </c>
      <c r="E25" s="39" t="s">
        <v>127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73</v>
      </c>
    </row>
    <row r="26" spans="1:12" s="39" customFormat="1" x14ac:dyDescent="0.2">
      <c r="A26" s="37">
        <v>43655</v>
      </c>
      <c r="B26" s="38"/>
      <c r="C26" s="39" t="s">
        <v>124</v>
      </c>
      <c r="D26" s="39" t="s">
        <v>123</v>
      </c>
      <c r="E26" s="39" t="s">
        <v>126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73</v>
      </c>
    </row>
    <row r="27" spans="1:12" s="39" customFormat="1" x14ac:dyDescent="0.2">
      <c r="A27" s="37">
        <v>43655</v>
      </c>
      <c r="B27" s="38"/>
      <c r="C27" s="39" t="s">
        <v>83</v>
      </c>
      <c r="D27" s="39" t="s">
        <v>125</v>
      </c>
      <c r="E27" s="39" t="s">
        <v>177</v>
      </c>
      <c r="F27" s="51" t="str">
        <f>VLOOKUP(E27,'Budget v Actual'!A:B,2,FALSE)</f>
        <v>White Lion</v>
      </c>
      <c r="G27" s="41">
        <v>55.65</v>
      </c>
      <c r="H27" s="41"/>
      <c r="I27" s="42">
        <f t="shared" si="1"/>
        <v>55.65</v>
      </c>
      <c r="K27" s="43"/>
      <c r="L27" s="39" t="s">
        <v>73</v>
      </c>
    </row>
    <row r="28" spans="1:12" s="39" customFormat="1" x14ac:dyDescent="0.2">
      <c r="A28" s="37">
        <v>43655</v>
      </c>
      <c r="B28" s="38"/>
      <c r="C28" s="39" t="s">
        <v>99</v>
      </c>
      <c r="D28" s="39" t="s">
        <v>108</v>
      </c>
      <c r="E28" s="39" t="s">
        <v>103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73</v>
      </c>
    </row>
    <row r="29" spans="1:12" s="39" customFormat="1" x14ac:dyDescent="0.2">
      <c r="A29" s="37">
        <v>43661</v>
      </c>
      <c r="B29" s="38"/>
      <c r="C29" s="39" t="s">
        <v>128</v>
      </c>
      <c r="D29" s="39" t="s">
        <v>129</v>
      </c>
      <c r="E29" s="39" t="s">
        <v>98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73</v>
      </c>
    </row>
    <row r="30" spans="1:12" s="39" customFormat="1" x14ac:dyDescent="0.2">
      <c r="A30" s="37">
        <v>43669</v>
      </c>
      <c r="B30" s="38"/>
      <c r="C30" s="39" t="s">
        <v>136</v>
      </c>
      <c r="D30" s="39" t="s">
        <v>130</v>
      </c>
      <c r="E30" s="39" t="s">
        <v>134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73</v>
      </c>
    </row>
    <row r="31" spans="1:12" s="39" customFormat="1" x14ac:dyDescent="0.2">
      <c r="A31" s="37">
        <v>43669</v>
      </c>
      <c r="B31" s="38"/>
      <c r="C31" s="39" t="s">
        <v>131</v>
      </c>
      <c r="D31" s="39" t="s">
        <v>81</v>
      </c>
      <c r="E31" s="39" t="s">
        <v>135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73</v>
      </c>
    </row>
    <row r="32" spans="1:12" s="39" customFormat="1" x14ac:dyDescent="0.2">
      <c r="A32" s="37">
        <v>43669</v>
      </c>
      <c r="B32" s="38"/>
      <c r="C32" s="39" t="s">
        <v>83</v>
      </c>
      <c r="D32" s="39" t="s">
        <v>132</v>
      </c>
      <c r="E32" s="39" t="s">
        <v>64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73</v>
      </c>
    </row>
    <row r="33" spans="1:12" s="39" customFormat="1" x14ac:dyDescent="0.2">
      <c r="A33" s="37">
        <v>43669</v>
      </c>
      <c r="B33" s="38"/>
      <c r="C33" s="39" t="s">
        <v>72</v>
      </c>
      <c r="D33" s="39" t="s">
        <v>118</v>
      </c>
      <c r="E33" s="39" t="s">
        <v>64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73</v>
      </c>
    </row>
    <row r="34" spans="1:12" s="39" customFormat="1" x14ac:dyDescent="0.2">
      <c r="A34" s="37">
        <v>43669</v>
      </c>
      <c r="B34" s="38"/>
      <c r="C34" s="39" t="s">
        <v>93</v>
      </c>
      <c r="D34" s="39" t="s">
        <v>112</v>
      </c>
      <c r="E34" s="39" t="s">
        <v>94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73</v>
      </c>
    </row>
    <row r="35" spans="1:12" s="39" customFormat="1" x14ac:dyDescent="0.2">
      <c r="A35" s="37">
        <v>43669</v>
      </c>
      <c r="B35" s="38"/>
      <c r="C35" s="39" t="s">
        <v>83</v>
      </c>
      <c r="D35" s="39" t="s">
        <v>120</v>
      </c>
      <c r="E35" s="39" t="s">
        <v>97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83</v>
      </c>
      <c r="D36" s="39" t="s">
        <v>133</v>
      </c>
      <c r="E36" s="39" t="s">
        <v>177</v>
      </c>
      <c r="F36" s="51" t="str">
        <f>VLOOKUP(E36,'Budget v Actual'!A:B,2,FALSE)</f>
        <v>White Lion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73</v>
      </c>
    </row>
    <row r="37" spans="1:12" s="39" customFormat="1" x14ac:dyDescent="0.2">
      <c r="A37" s="37">
        <v>43696</v>
      </c>
      <c r="B37" s="38"/>
      <c r="C37" s="39" t="s">
        <v>83</v>
      </c>
      <c r="D37" s="39" t="s">
        <v>137</v>
      </c>
      <c r="E37" s="39" t="s">
        <v>64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73</v>
      </c>
    </row>
    <row r="38" spans="1:12" s="39" customFormat="1" x14ac:dyDescent="0.2">
      <c r="A38" s="37">
        <v>43696</v>
      </c>
      <c r="B38" s="38"/>
      <c r="C38" s="39" t="s">
        <v>72</v>
      </c>
      <c r="D38" s="39" t="s">
        <v>118</v>
      </c>
      <c r="E38" s="39" t="s">
        <v>64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73</v>
      </c>
    </row>
    <row r="39" spans="1:12" s="39" customFormat="1" x14ac:dyDescent="0.2">
      <c r="A39" s="37">
        <v>43696</v>
      </c>
      <c r="B39" s="38"/>
      <c r="C39" s="39" t="s">
        <v>83</v>
      </c>
      <c r="D39" s="39" t="s">
        <v>138</v>
      </c>
      <c r="E39" s="39" t="s">
        <v>177</v>
      </c>
      <c r="F39" s="51" t="str">
        <f>VLOOKUP(E39,'Budget v Actual'!A:B,2,FALSE)</f>
        <v>White Lion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73</v>
      </c>
    </row>
    <row r="40" spans="1:12" s="39" customFormat="1" x14ac:dyDescent="0.2">
      <c r="A40" s="37">
        <v>43696</v>
      </c>
      <c r="B40" s="38"/>
      <c r="C40" s="39" t="s">
        <v>140</v>
      </c>
      <c r="D40" s="39" t="s">
        <v>139</v>
      </c>
      <c r="E40" s="39" t="s">
        <v>141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73</v>
      </c>
    </row>
    <row r="41" spans="1:12" s="39" customFormat="1" x14ac:dyDescent="0.2">
      <c r="A41" s="37">
        <v>43710</v>
      </c>
      <c r="B41" s="38"/>
      <c r="C41" s="39" t="s">
        <v>83</v>
      </c>
      <c r="D41" s="39" t="s">
        <v>120</v>
      </c>
      <c r="E41" s="39" t="s">
        <v>97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73</v>
      </c>
    </row>
    <row r="42" spans="1:12" s="39" customFormat="1" x14ac:dyDescent="0.2">
      <c r="A42" s="37">
        <v>43711</v>
      </c>
      <c r="B42" s="38"/>
      <c r="C42" s="39" t="s">
        <v>83</v>
      </c>
      <c r="D42" s="39" t="s">
        <v>144</v>
      </c>
      <c r="E42" s="39" t="s">
        <v>97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73</v>
      </c>
    </row>
    <row r="43" spans="1:12" s="39" customFormat="1" x14ac:dyDescent="0.2">
      <c r="A43" s="37">
        <v>43717</v>
      </c>
      <c r="B43" s="38"/>
      <c r="C43" s="39" t="s">
        <v>83</v>
      </c>
      <c r="D43" s="39" t="s">
        <v>145</v>
      </c>
      <c r="E43" s="39" t="s">
        <v>64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73</v>
      </c>
    </row>
    <row r="44" spans="1:12" s="39" customFormat="1" x14ac:dyDescent="0.2">
      <c r="A44" s="37">
        <v>43717</v>
      </c>
      <c r="B44" s="38"/>
      <c r="C44" s="39" t="s">
        <v>72</v>
      </c>
      <c r="D44" s="39" t="s">
        <v>118</v>
      </c>
      <c r="E44" s="39" t="s">
        <v>64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73</v>
      </c>
    </row>
    <row r="45" spans="1:12" s="39" customFormat="1" x14ac:dyDescent="0.2">
      <c r="A45" s="37">
        <v>43717</v>
      </c>
      <c r="B45" s="38"/>
      <c r="C45" s="39" t="s">
        <v>83</v>
      </c>
      <c r="D45" s="39" t="s">
        <v>146</v>
      </c>
      <c r="E45" s="39" t="s">
        <v>97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83</v>
      </c>
      <c r="D46" s="39" t="s">
        <v>147</v>
      </c>
      <c r="E46" s="39" t="s">
        <v>97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73</v>
      </c>
    </row>
    <row r="47" spans="1:12" s="39" customFormat="1" x14ac:dyDescent="0.2">
      <c r="A47" s="37">
        <v>43718</v>
      </c>
      <c r="B47" s="38"/>
      <c r="C47" s="39" t="s">
        <v>149</v>
      </c>
      <c r="D47" s="39" t="s">
        <v>148</v>
      </c>
      <c r="E47" s="39" t="s">
        <v>177</v>
      </c>
      <c r="F47" s="51" t="str">
        <f>VLOOKUP(E47,'Budget v Actual'!A:B,2,FALSE)</f>
        <v>White Lion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150</v>
      </c>
      <c r="D48" s="39" t="s">
        <v>151</v>
      </c>
      <c r="E48" s="39" t="s">
        <v>154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149</v>
      </c>
      <c r="D49" s="39" t="s">
        <v>152</v>
      </c>
      <c r="E49" s="39" t="s">
        <v>177</v>
      </c>
      <c r="F49" s="51" t="str">
        <f>VLOOKUP(E49,'Budget v Actual'!A:B,2,FALSE)</f>
        <v>White Lion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83</v>
      </c>
      <c r="D50" s="39" t="s">
        <v>153</v>
      </c>
      <c r="E50" s="39" t="s">
        <v>154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83</v>
      </c>
      <c r="D51" s="39" t="s">
        <v>155</v>
      </c>
      <c r="E51" s="39" t="s">
        <v>97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>
        <v>43731</v>
      </c>
      <c r="B52" s="38"/>
      <c r="C52" s="39" t="s">
        <v>83</v>
      </c>
      <c r="D52" s="39" t="s">
        <v>156</v>
      </c>
      <c r="E52" s="39" t="s">
        <v>177</v>
      </c>
      <c r="F52" s="51" t="str">
        <f>VLOOKUP(E52,'Budget v Actual'!A:B,2,FALSE)</f>
        <v>White Lion</v>
      </c>
      <c r="G52" s="41">
        <v>41.7</v>
      </c>
      <c r="H52" s="41"/>
      <c r="I52" s="42">
        <f t="shared" si="1"/>
        <v>41.7</v>
      </c>
      <c r="K52" s="43"/>
    </row>
    <row r="53" spans="1:11" s="39" customFormat="1" x14ac:dyDescent="0.2">
      <c r="A53" s="37">
        <v>43733</v>
      </c>
      <c r="B53" s="38"/>
      <c r="C53" s="39" t="s">
        <v>159</v>
      </c>
      <c r="D53" s="39" t="s">
        <v>158</v>
      </c>
      <c r="E53" s="39" t="s">
        <v>157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43733</v>
      </c>
      <c r="B54" s="38"/>
      <c r="C54" s="39" t="s">
        <v>160</v>
      </c>
      <c r="D54" s="39" t="s">
        <v>158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43759</v>
      </c>
      <c r="B55" s="38"/>
      <c r="C55" s="39" t="s">
        <v>83</v>
      </c>
      <c r="D55" s="39" t="s">
        <v>165</v>
      </c>
      <c r="E55" s="39" t="s">
        <v>64</v>
      </c>
      <c r="F55" s="51" t="str">
        <f>VLOOKUP(E55,'Budget v Actual'!A:B,2,FALSE)</f>
        <v>Staff/contractor costs</v>
      </c>
      <c r="G55" s="41">
        <v>657.38</v>
      </c>
      <c r="H55" s="41"/>
      <c r="I55" s="42">
        <f t="shared" si="1"/>
        <v>657.38</v>
      </c>
      <c r="K55" s="43"/>
    </row>
    <row r="56" spans="1:11" s="39" customFormat="1" x14ac:dyDescent="0.2">
      <c r="A56" s="37">
        <v>43759</v>
      </c>
      <c r="B56" s="38"/>
      <c r="C56" s="39" t="s">
        <v>83</v>
      </c>
      <c r="D56" s="39" t="s">
        <v>138</v>
      </c>
      <c r="E56" s="39" t="s">
        <v>177</v>
      </c>
      <c r="F56" s="51" t="str">
        <f>VLOOKUP(E56,'Budget v Actual'!A:B,2,FALSE)</f>
        <v>White Lion</v>
      </c>
      <c r="G56" s="41">
        <v>58.3</v>
      </c>
      <c r="H56" s="41"/>
      <c r="I56" s="42">
        <f t="shared" si="1"/>
        <v>58.3</v>
      </c>
      <c r="K56" s="43"/>
    </row>
    <row r="57" spans="1:11" s="39" customFormat="1" x14ac:dyDescent="0.2">
      <c r="A57" s="37">
        <v>43759</v>
      </c>
      <c r="B57" s="38"/>
      <c r="C57" s="39" t="s">
        <v>168</v>
      </c>
      <c r="D57" s="39" t="s">
        <v>169</v>
      </c>
      <c r="E57" s="39" t="s">
        <v>176</v>
      </c>
      <c r="F57" s="51" t="str">
        <f>VLOOKUP(E57,'Budget v Actual'!A:B,2,FALSE)</f>
        <v>War Memorial</v>
      </c>
      <c r="G57" s="41">
        <v>17.5</v>
      </c>
      <c r="H57" s="41"/>
      <c r="I57" s="42">
        <f t="shared" si="1"/>
        <v>17.5</v>
      </c>
      <c r="K57" s="43"/>
    </row>
    <row r="58" spans="1:11" s="39" customFormat="1" x14ac:dyDescent="0.2">
      <c r="A58" s="37">
        <v>43759</v>
      </c>
      <c r="B58" s="38"/>
      <c r="C58" s="39" t="s">
        <v>83</v>
      </c>
      <c r="D58" s="39" t="s">
        <v>120</v>
      </c>
      <c r="E58" s="39" t="s">
        <v>97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43759</v>
      </c>
      <c r="B59" s="38"/>
      <c r="C59" s="39" t="s">
        <v>99</v>
      </c>
      <c r="D59" s="39" t="s">
        <v>108</v>
      </c>
      <c r="E59" s="39" t="s">
        <v>103</v>
      </c>
      <c r="F59" s="51" t="str">
        <f>VLOOKUP(E59,'Budget v Actual'!A:B,2,FALSE)</f>
        <v>Street Lighting</v>
      </c>
      <c r="G59" s="41">
        <v>248.39</v>
      </c>
      <c r="H59" s="41"/>
      <c r="I59" s="42">
        <f t="shared" si="1"/>
        <v>248.39</v>
      </c>
      <c r="K59" s="43"/>
    </row>
    <row r="60" spans="1:11" s="39" customFormat="1" x14ac:dyDescent="0.2">
      <c r="A60" s="37">
        <v>43759</v>
      </c>
      <c r="B60" s="38"/>
      <c r="C60" s="39" t="s">
        <v>96</v>
      </c>
      <c r="D60" s="39" t="s">
        <v>170</v>
      </c>
      <c r="E60" s="39" t="s">
        <v>126</v>
      </c>
      <c r="F60" s="51" t="str">
        <f>VLOOKUP(E60,'Budget v Actual'!A:B,2,FALSE)</f>
        <v>Training &amp; Development</v>
      </c>
      <c r="G60" s="41">
        <v>30</v>
      </c>
      <c r="H60" s="41"/>
      <c r="I60" s="42">
        <f t="shared" si="1"/>
        <v>30</v>
      </c>
      <c r="K60" s="43"/>
    </row>
    <row r="61" spans="1:11" s="39" customFormat="1" x14ac:dyDescent="0.2">
      <c r="A61" s="37">
        <v>43759</v>
      </c>
      <c r="B61" s="38"/>
      <c r="C61" s="39" t="s">
        <v>167</v>
      </c>
      <c r="D61" s="39" t="s">
        <v>166</v>
      </c>
      <c r="E61" s="39" t="s">
        <v>157</v>
      </c>
      <c r="F61" s="40" t="str">
        <f>VLOOKUP(E61,'Budget v Actual'!A:B,2,FALSE)</f>
        <v>Allotments</v>
      </c>
      <c r="G61" s="41">
        <v>93.77</v>
      </c>
      <c r="H61" s="41"/>
      <c r="I61" s="42">
        <f t="shared" si="1"/>
        <v>93.77</v>
      </c>
      <c r="K61" s="43"/>
    </row>
    <row r="62" spans="1:11" s="39" customFormat="1" x14ac:dyDescent="0.2">
      <c r="A62" s="37">
        <v>43759</v>
      </c>
      <c r="B62" s="38"/>
      <c r="C62" s="39" t="s">
        <v>83</v>
      </c>
      <c r="D62" s="39" t="s">
        <v>171</v>
      </c>
      <c r="E62" s="39" t="s">
        <v>177</v>
      </c>
      <c r="F62" s="40" t="str">
        <f>VLOOKUP(E62,'Budget v Actual'!A:B,2,FALSE)</f>
        <v>White Lion</v>
      </c>
      <c r="G62" s="41">
        <v>67.319999999999993</v>
      </c>
      <c r="H62" s="41"/>
      <c r="I62" s="42">
        <f t="shared" si="1"/>
        <v>67.319999999999993</v>
      </c>
      <c r="K62" s="43"/>
    </row>
    <row r="63" spans="1:11" s="39" customFormat="1" x14ac:dyDescent="0.2">
      <c r="A63" s="37">
        <v>43759</v>
      </c>
      <c r="B63" s="38"/>
      <c r="C63" s="39" t="s">
        <v>72</v>
      </c>
      <c r="D63" s="39" t="s">
        <v>172</v>
      </c>
      <c r="E63" s="39" t="s">
        <v>177</v>
      </c>
      <c r="F63" s="40" t="str">
        <f>VLOOKUP(E63,'Budget v Actual'!A:B,2,FALSE)</f>
        <v>White Lion</v>
      </c>
      <c r="G63" s="41">
        <v>213.96</v>
      </c>
      <c r="H63" s="41"/>
      <c r="I63" s="42">
        <f t="shared" si="1"/>
        <v>213.96</v>
      </c>
      <c r="K63" s="43"/>
    </row>
    <row r="64" spans="1:11" s="39" customFormat="1" x14ac:dyDescent="0.2">
      <c r="A64" s="37">
        <v>43767</v>
      </c>
      <c r="B64" s="38"/>
      <c r="C64" s="39" t="s">
        <v>83</v>
      </c>
      <c r="D64" s="39" t="s">
        <v>173</v>
      </c>
      <c r="E64" s="39" t="s">
        <v>177</v>
      </c>
      <c r="F64" s="40" t="str">
        <f>VLOOKUP(E64,'Budget v Actual'!A:B,2,FALSE)</f>
        <v>White Lion</v>
      </c>
      <c r="G64" s="41">
        <v>127.16</v>
      </c>
      <c r="H64" s="41"/>
      <c r="I64" s="42">
        <f t="shared" si="1"/>
        <v>127.16</v>
      </c>
      <c r="K64" s="43"/>
    </row>
    <row r="65" spans="1:11" s="39" customFormat="1" x14ac:dyDescent="0.2">
      <c r="A65" s="37">
        <v>43767</v>
      </c>
      <c r="B65" s="38"/>
      <c r="C65" s="39" t="s">
        <v>72</v>
      </c>
      <c r="D65" s="39" t="s">
        <v>172</v>
      </c>
      <c r="E65" s="39" t="s">
        <v>177</v>
      </c>
      <c r="F65" s="40" t="str">
        <f>VLOOKUP(E65,'Budget v Actual'!A:B,2,FALSE)</f>
        <v>White Lion</v>
      </c>
      <c r="G65" s="41">
        <v>59.84</v>
      </c>
      <c r="H65" s="41"/>
      <c r="I65" s="42">
        <f t="shared" si="1"/>
        <v>59.84</v>
      </c>
      <c r="K65" s="43"/>
    </row>
    <row r="66" spans="1:11" s="39" customFormat="1" x14ac:dyDescent="0.2">
      <c r="A66" s="37">
        <v>43767</v>
      </c>
      <c r="B66" s="38"/>
      <c r="C66" s="39" t="s">
        <v>175</v>
      </c>
      <c r="D66" s="39" t="s">
        <v>174</v>
      </c>
      <c r="E66" s="39" t="s">
        <v>157</v>
      </c>
      <c r="F66" s="40" t="str">
        <f>VLOOKUP(E66,'Budget v Actual'!A:B,2,FALSE)</f>
        <v>Allotments</v>
      </c>
      <c r="G66" s="41">
        <v>360</v>
      </c>
      <c r="H66" s="41"/>
      <c r="I66" s="42">
        <f t="shared" si="1"/>
        <v>360</v>
      </c>
      <c r="K66" s="43"/>
    </row>
    <row r="67" spans="1:11" s="39" customFormat="1" x14ac:dyDescent="0.2">
      <c r="A67" s="37">
        <v>43777</v>
      </c>
      <c r="B67" s="38"/>
      <c r="C67" s="39" t="s">
        <v>178</v>
      </c>
      <c r="D67" s="39" t="s">
        <v>169</v>
      </c>
      <c r="E67" s="39" t="s">
        <v>176</v>
      </c>
      <c r="F67" s="40" t="s">
        <v>13</v>
      </c>
      <c r="G67" s="41">
        <v>20</v>
      </c>
      <c r="H67" s="41"/>
      <c r="I67" s="42">
        <v>20</v>
      </c>
      <c r="K67" s="43"/>
    </row>
    <row r="68" spans="1:11" s="39" customFormat="1" x14ac:dyDescent="0.2">
      <c r="A68" s="37">
        <v>43789</v>
      </c>
      <c r="B68" s="38"/>
      <c r="C68" s="39" t="s">
        <v>179</v>
      </c>
      <c r="D68" s="39" t="s">
        <v>180</v>
      </c>
      <c r="E68" s="39" t="s">
        <v>177</v>
      </c>
      <c r="F68" s="40" t="s">
        <v>163</v>
      </c>
      <c r="G68" s="41">
        <v>300</v>
      </c>
      <c r="H68" s="41"/>
      <c r="I68" s="42">
        <v>300</v>
      </c>
      <c r="K68" s="43"/>
    </row>
    <row r="69" spans="1:11" s="39" customFormat="1" x14ac:dyDescent="0.2">
      <c r="A69" s="37">
        <v>43791</v>
      </c>
      <c r="B69" s="38"/>
      <c r="C69" s="39" t="s">
        <v>83</v>
      </c>
      <c r="D69" s="39" t="s">
        <v>181</v>
      </c>
      <c r="E69" s="39" t="s">
        <v>64</v>
      </c>
      <c r="F69" s="40" t="s">
        <v>101</v>
      </c>
      <c r="G69" s="41">
        <v>495.86</v>
      </c>
      <c r="H69" s="41"/>
      <c r="I69" s="42">
        <v>495.86</v>
      </c>
      <c r="K69" s="43"/>
    </row>
    <row r="70" spans="1:11" s="39" customFormat="1" x14ac:dyDescent="0.2">
      <c r="A70" s="37">
        <v>43791</v>
      </c>
      <c r="B70" s="38"/>
      <c r="C70" s="39" t="s">
        <v>83</v>
      </c>
      <c r="D70" s="39" t="s">
        <v>182</v>
      </c>
      <c r="E70" s="39" t="s">
        <v>177</v>
      </c>
      <c r="F70" s="40" t="s">
        <v>163</v>
      </c>
      <c r="G70" s="41">
        <v>288.68</v>
      </c>
      <c r="H70" s="41"/>
      <c r="I70" s="42">
        <v>288.68</v>
      </c>
      <c r="K70" s="43"/>
    </row>
    <row r="71" spans="1:11" s="39" customFormat="1" x14ac:dyDescent="0.2">
      <c r="A71" s="37">
        <v>43791</v>
      </c>
      <c r="B71" s="38"/>
      <c r="C71" s="39" t="s">
        <v>72</v>
      </c>
      <c r="D71" s="39" t="s">
        <v>172</v>
      </c>
      <c r="E71" s="39" t="s">
        <v>64</v>
      </c>
      <c r="F71" s="40" t="s">
        <v>101</v>
      </c>
      <c r="G71" s="41">
        <v>213.96</v>
      </c>
      <c r="H71" s="41"/>
      <c r="I71" s="42">
        <v>213.96</v>
      </c>
      <c r="K71" s="43"/>
    </row>
    <row r="72" spans="1:11" s="39" customFormat="1" x14ac:dyDescent="0.2">
      <c r="A72" s="37">
        <v>43791</v>
      </c>
      <c r="B72" s="38"/>
      <c r="C72" s="39" t="s">
        <v>83</v>
      </c>
      <c r="D72" s="39" t="s">
        <v>183</v>
      </c>
      <c r="E72" s="39" t="s">
        <v>97</v>
      </c>
      <c r="F72" s="40" t="s">
        <v>26</v>
      </c>
      <c r="G72" s="41">
        <v>42.68</v>
      </c>
      <c r="H72" s="41"/>
      <c r="I72" s="42">
        <v>42.68</v>
      </c>
      <c r="K72" s="43"/>
    </row>
    <row r="73" spans="1:11" s="39" customFormat="1" x14ac:dyDescent="0.2">
      <c r="A73" s="37">
        <v>43791</v>
      </c>
      <c r="B73" s="38"/>
      <c r="C73" s="39" t="s">
        <v>83</v>
      </c>
      <c r="D73" s="39" t="s">
        <v>120</v>
      </c>
      <c r="E73" s="39" t="s">
        <v>97</v>
      </c>
      <c r="F73" s="40" t="s">
        <v>26</v>
      </c>
      <c r="G73" s="41">
        <v>12.66</v>
      </c>
      <c r="H73" s="41"/>
      <c r="I73" s="42">
        <v>12.66</v>
      </c>
      <c r="K73" s="43"/>
    </row>
    <row r="74" spans="1:11" s="39" customFormat="1" x14ac:dyDescent="0.2">
      <c r="A74" s="37">
        <v>43798</v>
      </c>
      <c r="B74" s="38"/>
      <c r="C74" s="39" t="s">
        <v>93</v>
      </c>
      <c r="D74" s="39" t="s">
        <v>112</v>
      </c>
      <c r="E74" s="39" t="s">
        <v>94</v>
      </c>
      <c r="F74" s="40" t="s">
        <v>54</v>
      </c>
      <c r="G74" s="41">
        <v>1320</v>
      </c>
      <c r="H74" s="41"/>
      <c r="I74" s="42">
        <v>1320</v>
      </c>
      <c r="K74" s="43"/>
    </row>
    <row r="75" spans="1:11" s="39" customFormat="1" x14ac:dyDescent="0.2">
      <c r="A75" s="37">
        <v>43770</v>
      </c>
      <c r="B75" s="38"/>
      <c r="C75" s="39" t="s">
        <v>179</v>
      </c>
      <c r="D75" s="39" t="s">
        <v>184</v>
      </c>
      <c r="E75" s="39" t="s">
        <v>177</v>
      </c>
      <c r="F75" s="40" t="str">
        <f>VLOOKUP(E75,'Budget v Actual'!A:B,2,FALSE)</f>
        <v>White Lion</v>
      </c>
      <c r="G75" s="41">
        <v>5000</v>
      </c>
      <c r="H75" s="41"/>
      <c r="I75" s="42"/>
      <c r="K75" s="43"/>
    </row>
    <row r="76" spans="1:11" s="39" customFormat="1" x14ac:dyDescent="0.2">
      <c r="A76" s="37">
        <v>43805</v>
      </c>
      <c r="B76" s="38"/>
      <c r="C76" s="39" t="s">
        <v>179</v>
      </c>
      <c r="D76" s="39" t="s">
        <v>185</v>
      </c>
      <c r="E76" s="39" t="s">
        <v>177</v>
      </c>
      <c r="F76" s="40" t="str">
        <f>VLOOKUP(E76,'Budget v Actual'!A:B,2,FALSE)</f>
        <v>White Lion</v>
      </c>
      <c r="G76" s="41">
        <v>283000</v>
      </c>
      <c r="H76" s="41"/>
      <c r="I76" s="42"/>
      <c r="K76" s="43"/>
    </row>
    <row r="77" spans="1:11" s="39" customFormat="1" x14ac:dyDescent="0.2">
      <c r="A77" s="37">
        <v>43805</v>
      </c>
      <c r="B77" s="38"/>
      <c r="C77" s="39" t="s">
        <v>179</v>
      </c>
      <c r="D77" s="39" t="s">
        <v>186</v>
      </c>
      <c r="E77" s="39" t="s">
        <v>177</v>
      </c>
      <c r="F77" s="40" t="str">
        <f>VLOOKUP(E77,'Budget v Actual'!A:B,2,FALSE)</f>
        <v>White Lion</v>
      </c>
      <c r="G77" s="41">
        <v>30</v>
      </c>
      <c r="H77" s="41"/>
      <c r="I77" s="42"/>
      <c r="K77" s="43"/>
    </row>
    <row r="78" spans="1:11" s="39" customFormat="1" x14ac:dyDescent="0.2">
      <c r="A78" s="37">
        <v>43812</v>
      </c>
      <c r="B78" s="38"/>
      <c r="C78" s="39" t="s">
        <v>179</v>
      </c>
      <c r="D78" s="39" t="s">
        <v>187</v>
      </c>
      <c r="E78" s="39" t="s">
        <v>177</v>
      </c>
      <c r="F78" s="40" t="str">
        <f>VLOOKUP(E78,'Budget v Actual'!A:B,2,FALSE)</f>
        <v>White Lion</v>
      </c>
      <c r="G78" s="41">
        <v>1308</v>
      </c>
      <c r="H78" s="41"/>
      <c r="I78" s="42"/>
      <c r="K78" s="43"/>
    </row>
    <row r="79" spans="1:11" s="39" customFormat="1" x14ac:dyDescent="0.2">
      <c r="A79" s="37">
        <v>43812</v>
      </c>
      <c r="B79" s="38"/>
      <c r="C79" s="39" t="s">
        <v>188</v>
      </c>
      <c r="D79" s="39" t="s">
        <v>189</v>
      </c>
      <c r="E79" s="39" t="s">
        <v>154</v>
      </c>
      <c r="F79" s="40" t="str">
        <f>VLOOKUP(E79,'Budget v Actual'!A:B,2,FALSE)</f>
        <v>Repairs &amp; Maintenance</v>
      </c>
      <c r="G79" s="41">
        <v>450</v>
      </c>
      <c r="H79" s="41"/>
      <c r="I79" s="42"/>
      <c r="K79" s="43"/>
    </row>
    <row r="80" spans="1:11" s="39" customFormat="1" x14ac:dyDescent="0.2">
      <c r="A80" s="37">
        <v>43815</v>
      </c>
      <c r="B80" s="38"/>
      <c r="C80" s="39" t="s">
        <v>190</v>
      </c>
      <c r="D80" s="39" t="s">
        <v>118</v>
      </c>
      <c r="E80" s="39" t="s">
        <v>177</v>
      </c>
      <c r="F80" s="40" t="str">
        <f>VLOOKUP(E80,'Budget v Actual'!A:B,2,FALSE)</f>
        <v>White Lion</v>
      </c>
      <c r="G80" s="41">
        <v>242.12</v>
      </c>
      <c r="H80" s="41"/>
      <c r="I80" s="42"/>
      <c r="K80" s="43"/>
    </row>
    <row r="81" spans="1:11" s="39" customFormat="1" x14ac:dyDescent="0.2">
      <c r="A81" s="37">
        <v>43815</v>
      </c>
      <c r="B81" s="38"/>
      <c r="C81" s="39" t="s">
        <v>83</v>
      </c>
      <c r="D81" s="39" t="s">
        <v>191</v>
      </c>
      <c r="E81" s="39" t="s">
        <v>64</v>
      </c>
      <c r="F81" s="40" t="str">
        <f>VLOOKUP(E81,'Budget v Actual'!A:B,2,FALSE)</f>
        <v>Staff/contractor costs</v>
      </c>
      <c r="G81" s="41">
        <v>495.54</v>
      </c>
      <c r="H81" s="41"/>
      <c r="I81" s="42"/>
      <c r="K81" s="43"/>
    </row>
    <row r="82" spans="1:11" s="39" customFormat="1" x14ac:dyDescent="0.2">
      <c r="A82" s="37">
        <v>43815</v>
      </c>
      <c r="B82" s="38"/>
      <c r="C82" s="39" t="s">
        <v>136</v>
      </c>
      <c r="D82" s="39" t="s">
        <v>192</v>
      </c>
      <c r="E82" s="39" t="s">
        <v>177</v>
      </c>
      <c r="F82" s="40" t="str">
        <f>VLOOKUP(E82,'Budget v Actual'!A:B,2,FALSE)</f>
        <v>White Lion</v>
      </c>
      <c r="G82" s="41">
        <v>147.4</v>
      </c>
      <c r="H82" s="41"/>
      <c r="I82" s="42"/>
      <c r="K82" s="43"/>
    </row>
    <row r="83" spans="1:11" s="39" customFormat="1" x14ac:dyDescent="0.2">
      <c r="A83" s="37">
        <v>43815</v>
      </c>
      <c r="B83" s="38"/>
      <c r="C83" s="39" t="s">
        <v>96</v>
      </c>
      <c r="D83" s="39" t="s">
        <v>193</v>
      </c>
      <c r="E83" s="39" t="s">
        <v>126</v>
      </c>
      <c r="F83" s="40" t="str">
        <f>VLOOKUP(E83,'Budget v Actual'!A:B,2,FALSE)</f>
        <v>Training &amp; Development</v>
      </c>
      <c r="G83" s="41">
        <v>15</v>
      </c>
      <c r="H83" s="41"/>
      <c r="I83" s="42"/>
      <c r="K83" s="43"/>
    </row>
    <row r="84" spans="1:11" s="39" customFormat="1" x14ac:dyDescent="0.2">
      <c r="A84" s="37">
        <v>43815</v>
      </c>
      <c r="B84" s="38"/>
      <c r="C84" s="39" t="s">
        <v>83</v>
      </c>
      <c r="D84" s="39" t="s">
        <v>194</v>
      </c>
      <c r="E84" s="39" t="s">
        <v>177</v>
      </c>
      <c r="F84" s="40" t="str">
        <f>VLOOKUP(E84,'Budget v Actual'!A:B,2,FALSE)</f>
        <v>White Lion</v>
      </c>
      <c r="G84" s="41">
        <v>64.44</v>
      </c>
      <c r="H84" s="41"/>
      <c r="I84" s="42"/>
      <c r="K84" s="43"/>
    </row>
    <row r="85" spans="1:11" s="39" customFormat="1" x14ac:dyDescent="0.2">
      <c r="A85" s="37">
        <v>43815</v>
      </c>
      <c r="B85" s="38"/>
      <c r="C85" s="39" t="s">
        <v>83</v>
      </c>
      <c r="D85" s="39" t="s">
        <v>182</v>
      </c>
      <c r="E85" s="39" t="s">
        <v>177</v>
      </c>
      <c r="F85" s="40" t="str">
        <f>VLOOKUP(E85,'Budget v Actual'!A:B,2,FALSE)</f>
        <v>White Lion</v>
      </c>
      <c r="G85" s="41">
        <v>289</v>
      </c>
      <c r="H85" s="41"/>
      <c r="I85" s="42"/>
      <c r="K85" s="43"/>
    </row>
    <row r="86" spans="1:11" s="39" customFormat="1" x14ac:dyDescent="0.2">
      <c r="A86" s="37">
        <v>43852</v>
      </c>
      <c r="B86" s="38"/>
      <c r="C86" s="39" t="s">
        <v>83</v>
      </c>
      <c r="D86" s="39" t="s">
        <v>191</v>
      </c>
      <c r="E86" s="39" t="s">
        <v>64</v>
      </c>
      <c r="F86" s="40" t="str">
        <f>VLOOKUP(E86,'Budget v Actual'!A:B,2,FALSE)</f>
        <v>Staff/contractor costs</v>
      </c>
      <c r="G86" s="41">
        <v>495.54</v>
      </c>
      <c r="H86" s="41"/>
      <c r="I86" s="42"/>
      <c r="K86" s="43"/>
    </row>
    <row r="87" spans="1:11" s="39" customFormat="1" x14ac:dyDescent="0.2">
      <c r="A87" s="37">
        <v>43852</v>
      </c>
      <c r="B87" s="38"/>
      <c r="C87" s="39" t="s">
        <v>83</v>
      </c>
      <c r="D87" s="39" t="s">
        <v>195</v>
      </c>
      <c r="E87" s="39" t="s">
        <v>177</v>
      </c>
      <c r="F87" s="40" t="str">
        <f>VLOOKUP(E87,'Budget v Actual'!A:B,2,FALSE)</f>
        <v>White Lion</v>
      </c>
      <c r="G87" s="41">
        <v>131.91999999999999</v>
      </c>
      <c r="H87" s="41"/>
      <c r="I87" s="42"/>
      <c r="K87" s="43"/>
    </row>
    <row r="88" spans="1:11" s="39" customFormat="1" x14ac:dyDescent="0.2">
      <c r="A88" s="37">
        <v>43852</v>
      </c>
      <c r="B88" s="38"/>
      <c r="C88" s="39" t="s">
        <v>83</v>
      </c>
      <c r="D88" s="39" t="s">
        <v>146</v>
      </c>
      <c r="E88" s="39" t="s">
        <v>97</v>
      </c>
      <c r="F88" s="40" t="str">
        <f>VLOOKUP(E88,'Budget v Actual'!A:B,2,FALSE)</f>
        <v>Printing, Stationery, Postage</v>
      </c>
      <c r="G88" s="41">
        <v>32.049999999999997</v>
      </c>
      <c r="H88" s="41"/>
      <c r="I88" s="42"/>
      <c r="K88" s="43"/>
    </row>
    <row r="89" spans="1:11" s="39" customFormat="1" x14ac:dyDescent="0.2">
      <c r="A89" s="37">
        <v>43852</v>
      </c>
      <c r="B89" s="38"/>
      <c r="C89" s="39" t="s">
        <v>72</v>
      </c>
      <c r="D89" s="39" t="s">
        <v>118</v>
      </c>
      <c r="E89" s="39" t="s">
        <v>64</v>
      </c>
      <c r="F89" s="40" t="str">
        <f>VLOOKUP(E89,'Budget v Actual'!A:B,2,FALSE)</f>
        <v>Staff/contractor costs</v>
      </c>
      <c r="G89" s="41">
        <v>168.2</v>
      </c>
      <c r="H89" s="41"/>
      <c r="I89" s="42"/>
      <c r="K89" s="43"/>
    </row>
    <row r="90" spans="1:11" s="39" customFormat="1" x14ac:dyDescent="0.2">
      <c r="A90" s="37">
        <v>43852</v>
      </c>
      <c r="B90" s="38"/>
      <c r="C90" s="39" t="s">
        <v>99</v>
      </c>
      <c r="D90" s="39" t="s">
        <v>198</v>
      </c>
      <c r="E90" s="39" t="s">
        <v>103</v>
      </c>
      <c r="F90" s="40" t="str">
        <f>VLOOKUP(E90,'Budget v Actual'!A:B,2,FALSE)</f>
        <v>Street Lighting</v>
      </c>
      <c r="G90" s="41">
        <v>248.39</v>
      </c>
      <c r="H90" s="41"/>
      <c r="I90" s="42"/>
      <c r="K90" s="43"/>
    </row>
    <row r="91" spans="1:11" s="39" customFormat="1" x14ac:dyDescent="0.2">
      <c r="A91" s="37">
        <v>43852</v>
      </c>
      <c r="B91" s="38"/>
      <c r="C91" s="39" t="s">
        <v>99</v>
      </c>
      <c r="D91" s="39" t="s">
        <v>113</v>
      </c>
      <c r="E91" s="39" t="s">
        <v>100</v>
      </c>
      <c r="F91" s="40" t="str">
        <f>VLOOKUP(E91,'Budget v Actual'!A:B,2,FALSE)</f>
        <v>Street Lighting Maintenance</v>
      </c>
      <c r="G91" s="41">
        <v>200.4</v>
      </c>
      <c r="H91" s="41"/>
      <c r="I91" s="42"/>
      <c r="K91" s="43"/>
    </row>
    <row r="92" spans="1:11" s="39" customFormat="1" x14ac:dyDescent="0.2">
      <c r="A92" s="37">
        <v>43852</v>
      </c>
      <c r="B92" s="38"/>
      <c r="C92" s="39" t="s">
        <v>196</v>
      </c>
      <c r="D92" s="39" t="s">
        <v>197</v>
      </c>
      <c r="E92" s="39" t="s">
        <v>177</v>
      </c>
      <c r="F92" s="40" t="str">
        <f>VLOOKUP(E92,'Budget v Actual'!A:B,2,FALSE)</f>
        <v>White Lion</v>
      </c>
      <c r="G92" s="41">
        <v>660</v>
      </c>
      <c r="H92" s="41"/>
      <c r="I92" s="42"/>
      <c r="K92" s="43"/>
    </row>
    <row r="93" spans="1:11" s="39" customFormat="1" x14ac:dyDescent="0.2">
      <c r="A93" s="37">
        <v>43858</v>
      </c>
      <c r="B93" s="38"/>
      <c r="C93" s="39" t="s">
        <v>201</v>
      </c>
      <c r="D93" s="39" t="s">
        <v>197</v>
      </c>
      <c r="E93" s="39" t="s">
        <v>177</v>
      </c>
      <c r="F93" s="40" t="str">
        <f>VLOOKUP(E93,'Budget v Actual'!A:B,2,FALSE)</f>
        <v>White Lion</v>
      </c>
      <c r="G93" s="41">
        <v>129.6</v>
      </c>
      <c r="H93" s="41"/>
      <c r="I93" s="42"/>
      <c r="K93" s="43"/>
    </row>
    <row r="94" spans="1:11" s="39" customFormat="1" x14ac:dyDescent="0.2">
      <c r="A94" s="37">
        <v>43858</v>
      </c>
      <c r="B94" s="38"/>
      <c r="C94" s="39" t="s">
        <v>175</v>
      </c>
      <c r="D94" s="39" t="s">
        <v>202</v>
      </c>
      <c r="E94" s="39" t="s">
        <v>154</v>
      </c>
      <c r="F94" s="40" t="str">
        <f>VLOOKUP(E94,'Budget v Actual'!A:B,2,FALSE)</f>
        <v>Repairs &amp; Maintenance</v>
      </c>
      <c r="G94" s="41">
        <v>660</v>
      </c>
      <c r="H94" s="41"/>
      <c r="I94" s="42"/>
      <c r="K94" s="43"/>
    </row>
    <row r="95" spans="1:11" s="39" customFormat="1" x14ac:dyDescent="0.2">
      <c r="A95" s="37">
        <v>43858</v>
      </c>
      <c r="B95" s="38"/>
      <c r="C95" s="39" t="s">
        <v>83</v>
      </c>
      <c r="D95" s="39" t="s">
        <v>182</v>
      </c>
      <c r="E95" s="39" t="s">
        <v>177</v>
      </c>
      <c r="F95" s="40" t="str">
        <f>VLOOKUP(E95,'Budget v Actual'!A:B,2,FALSE)</f>
        <v>White Lion</v>
      </c>
      <c r="G95" s="41">
        <v>52.36</v>
      </c>
      <c r="H95" s="41"/>
      <c r="I95" s="42"/>
      <c r="K95" s="43"/>
    </row>
    <row r="96" spans="1:11" s="39" customFormat="1" x14ac:dyDescent="0.2">
      <c r="A96" s="37">
        <v>43858</v>
      </c>
      <c r="B96" s="38"/>
      <c r="C96" s="39" t="s">
        <v>72</v>
      </c>
      <c r="D96" s="39" t="s">
        <v>118</v>
      </c>
      <c r="E96" s="39" t="s">
        <v>177</v>
      </c>
      <c r="F96" s="40" t="str">
        <f>VLOOKUP(E96,'Budget v Actual'!A:B,2,FALSE)</f>
        <v>White Lion</v>
      </c>
      <c r="G96" s="41">
        <v>24.64</v>
      </c>
      <c r="H96" s="41"/>
      <c r="I96" s="42"/>
      <c r="K96" s="43"/>
    </row>
    <row r="97" spans="1:11" s="39" customFormat="1" x14ac:dyDescent="0.2">
      <c r="A97" s="37">
        <v>43858</v>
      </c>
      <c r="B97" s="38"/>
      <c r="C97" s="39" t="s">
        <v>203</v>
      </c>
      <c r="D97" s="39" t="s">
        <v>138</v>
      </c>
      <c r="E97" s="39" t="s">
        <v>177</v>
      </c>
      <c r="F97" s="40" t="str">
        <f>VLOOKUP(E97,'Budget v Actual'!A:B,2,FALSE)</f>
        <v>White Lion</v>
      </c>
      <c r="G97" s="41">
        <v>17.489999999999998</v>
      </c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E48" sqref="E48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88</v>
      </c>
      <c r="D1" s="68"/>
      <c r="E1" s="69" t="s">
        <v>89</v>
      </c>
      <c r="F1" s="69" t="s">
        <v>90</v>
      </c>
      <c r="G1" s="70" t="s">
        <v>41</v>
      </c>
      <c r="H1" s="70" t="s">
        <v>91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163</v>
      </c>
      <c r="C7" s="73">
        <v>0</v>
      </c>
      <c r="D7" s="78"/>
      <c r="E7" s="75">
        <f>SUMIF(Receipts!E:E,A7,Receipts!G:G)</f>
        <v>524816.25</v>
      </c>
      <c r="F7" s="75"/>
      <c r="G7" s="75">
        <f t="shared" si="0"/>
        <v>524816.25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885.27</v>
      </c>
      <c r="F11" s="75"/>
      <c r="G11" s="75">
        <f t="shared" si="0"/>
        <v>885.27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540562.52</v>
      </c>
      <c r="F12" s="82">
        <f>SUM(F3:F11)</f>
        <v>0</v>
      </c>
      <c r="G12" s="82">
        <f t="shared" si="0"/>
        <v>540562.52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101</v>
      </c>
      <c r="C16" s="73">
        <v>6603</v>
      </c>
      <c r="D16" s="78"/>
      <c r="E16" s="75">
        <f>SUMIF(Payments!E:E,A16,Payments!G:G)</f>
        <v>6821.5599999999995</v>
      </c>
      <c r="F16" s="75"/>
      <c r="G16" s="75">
        <f t="shared" ref="G16:G38" si="1">SUM(E16:F16)</f>
        <v>6821.5599999999995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502.2700000000001</v>
      </c>
      <c r="F20" s="75"/>
      <c r="G20" s="75">
        <f t="shared" si="1"/>
        <v>502.2700000000001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2670</v>
      </c>
      <c r="F22" s="75"/>
      <c r="G22" s="75">
        <f t="shared" si="1"/>
        <v>2670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1635</v>
      </c>
      <c r="F23" s="75"/>
      <c r="G23" s="75">
        <f t="shared" si="1"/>
        <v>1635</v>
      </c>
      <c r="H23" s="75">
        <v>800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37.5</v>
      </c>
      <c r="F25" s="75"/>
      <c r="G25" s="75">
        <f t="shared" si="1"/>
        <v>37.5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195</v>
      </c>
      <c r="F26" s="75"/>
      <c r="G26" s="75">
        <f t="shared" si="1"/>
        <v>195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975.18999999999994</v>
      </c>
      <c r="F34" s="75"/>
      <c r="G34" s="75">
        <f t="shared" si="1"/>
        <v>975.18999999999994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230.4</v>
      </c>
      <c r="F35" s="75"/>
      <c r="G35" s="75">
        <f t="shared" si="1"/>
        <v>230.4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503.77</v>
      </c>
      <c r="F36" s="75"/>
      <c r="G36" s="75">
        <f t="shared" si="1"/>
        <v>503.77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163</v>
      </c>
      <c r="C37" s="73">
        <v>0</v>
      </c>
      <c r="D37" s="78"/>
      <c r="E37" s="75">
        <f>SUMIF(Payments!E:E,A37,Payments!G:G)</f>
        <v>293976.70999999996</v>
      </c>
      <c r="F37" s="75"/>
      <c r="G37" s="75">
        <f t="shared" si="1"/>
        <v>293976.70999999996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308971.50999999995</v>
      </c>
      <c r="F39" s="82">
        <f t="shared" si="2"/>
        <v>152</v>
      </c>
      <c r="G39" s="82">
        <f t="shared" si="2"/>
        <v>309123.50999999995</v>
      </c>
      <c r="H39" s="82">
        <f>SUM(H16:H38)</f>
        <v>14891.92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15841</v>
      </c>
      <c r="D42" s="88"/>
      <c r="E42" s="89">
        <f>E12</f>
        <v>540562.52</v>
      </c>
      <c r="F42" s="89">
        <f>F12</f>
        <v>0</v>
      </c>
      <c r="G42" s="89">
        <f>SUM(E42:F42)</f>
        <v>540562.52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-308971.50999999995</v>
      </c>
      <c r="F43" s="89">
        <f>-SUM(F39)</f>
        <v>-152</v>
      </c>
      <c r="G43" s="89">
        <f>SUM(E43:F43)</f>
        <v>-309123.50999999995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7088.4500000000007</v>
      </c>
      <c r="D44" s="88"/>
      <c r="E44" s="89">
        <f t="shared" si="3"/>
        <v>244036.1700000001</v>
      </c>
      <c r="F44" s="89">
        <f t="shared" si="3"/>
        <v>-152</v>
      </c>
      <c r="G44" s="89">
        <f t="shared" si="3"/>
        <v>242001.51000000007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70</v>
      </c>
      <c r="M45" s="96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242001.51</v>
      </c>
      <c r="H46" s="89"/>
      <c r="I46" s="89"/>
      <c r="J46" s="92">
        <v>3624.28</v>
      </c>
      <c r="K46" s="66"/>
      <c r="L46" s="94">
        <f>SUM(G46-G44)</f>
        <v>-5.8207660913467407E-11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 t="s">
        <v>204</v>
      </c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7"/>
      <c r="F48" s="97"/>
      <c r="G48" s="63"/>
      <c r="H48" s="63"/>
      <c r="I48" s="59"/>
      <c r="J48" s="61">
        <v>0</v>
      </c>
    </row>
    <row r="49" spans="2:10" x14ac:dyDescent="0.2">
      <c r="C49" s="62"/>
      <c r="D49" s="63"/>
      <c r="E49" s="97"/>
      <c r="F49" s="97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January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2020-02-11T09:34:23Z</cp:lastPrinted>
  <dcterms:created xsi:type="dcterms:W3CDTF">2000-02-12T16:04:24Z</dcterms:created>
  <dcterms:modified xsi:type="dcterms:W3CDTF">2020-02-11T09:34:36Z</dcterms:modified>
</cp:coreProperties>
</file>