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F3267294-9706-47BC-BA39-D36DE7FAAF4D}" xr6:coauthVersionLast="34" xr6:coauthVersionMax="34" xr10:uidLastSave="{00000000-0000-0000-0000-000000000000}"/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45" l="1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21" i="45"/>
  <c r="I19" i="45"/>
  <c r="I18" i="45"/>
  <c r="I17" i="45"/>
  <c r="I16" i="45"/>
  <c r="I15" i="45"/>
  <c r="I14" i="45"/>
  <c r="I12" i="45"/>
  <c r="I11" i="45"/>
  <c r="I10" i="45"/>
  <c r="I9" i="45"/>
  <c r="I8" i="45"/>
  <c r="I7" i="45"/>
  <c r="I6" i="45"/>
  <c r="I5" i="45"/>
  <c r="I4" i="45"/>
  <c r="I3" i="45" l="1"/>
  <c r="F60" i="45" l="1"/>
  <c r="F59" i="45"/>
  <c r="F58" i="45"/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<sst xmlns="http://schemas.openxmlformats.org/spreadsheetml/2006/main" count="244" uniqueCount="149">
  <si>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</si>
  <si>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</si>
  <si>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</si>
  <si>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</si>
  <si>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</si>
  <si>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</si>
  <si>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</si>
  <si>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</si>
  <si>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</si>
  <si>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</si>
  <si>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</si>
  <si>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</si>
  <si>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</si>
  <si>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</si>
  <si>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</si>
  <si>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</si>
  <si>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</si>
  <si>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</si>
  <si>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</si>
  <si>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</si>
  <si>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</si>
  <si>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</si>
  <si>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</si>
  <si>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</si>
  <si>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</si>
  <si>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</si>
  <si>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</si>
  <si>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</si>
  <si>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</si>
  <si>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</si>
  <si>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</si>
  <si>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</si>
  <si>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</si>
  <si>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</si>
  <si>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</si>
  <si>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</si>
  <si>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</si>
  <si>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</si>
  <si>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</si>
  <si>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</si>
  <si>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</si>
  <si>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</si>
  <si>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</si>
  <si>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</si>
  <si>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</si>
  <si>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</si>
  <si>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</si>
  <si>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</si>
  <si>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</si>
  <si>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</si>
  <si>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</si>
  <si>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</si>
  <si>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</si>
  <si>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</si>
  <si>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</si>
  <si>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</si>
  <si>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</si>
  <si>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</si>
  <si>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</si>
  <si>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</si>
  <si>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</si>
  <si>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</si>
  <si>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</si>
  <si>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</si>
  <si>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</si>
  <si>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</si>
  <si>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</si>
  <si>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</si>
  <si>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</si>
  <si>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</si>
  <si>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</si>
  <si>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</si>
  <si>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</si>
  <si>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</si>
  <si>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</si>
  <si>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</si>
  <si>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</si>
  <si>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</si>
  <si>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</si>
  <si>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</si>
  <si>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</si>
  <si>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</si>
  <si>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</si>
  <si>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</si>
  <si>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</si>
  <si>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</si>
  <si>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</si>
  <si>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</si>
  <si>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</si>
  <si>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</si>
  <si>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</si>
  <si>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</si>
  <si>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</si>
  <si>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</si>
  <si>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</si>
  <si>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</si>
  <si>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</si>
  <si>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</si>
  <si>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</si>
  <si>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</si>
  <si>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</si>
  <si>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</si>
  <si>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</si>
  <si>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</si>
  <si>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</si>
  <si>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</si>
  <si>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</si>
  <si>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</si>
  <si>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</si>
  <si>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</si>
  <si>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</si>
  <si>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</si>
  <si>
    <t>Vat reclaim</t>
  </si>
  <si>
    <t>v1</t>
  </si>
  <si>
    <t>J Richardson</t>
  </si>
  <si>
    <t>Key cutting for allotments</t>
  </si>
  <si>
    <t>c2</t>
  </si>
  <si>
    <t>mike hodge</t>
  </si>
  <si>
    <t>felt for allotment</t>
  </si>
  <si>
    <t>eon</t>
  </si>
  <si>
    <t>street light maintenance</t>
  </si>
  <si>
    <t>p3</t>
  </si>
  <si>
    <t>ink cartridge</t>
  </si>
  <si>
    <t>Clerks salary May 18</t>
  </si>
  <si>
    <t>Employee tax May 18</t>
  </si>
  <si>
    <t>Expenses May 18</t>
  </si>
  <si>
    <t>2 Commune</t>
  </si>
  <si>
    <t>Website annual fee</t>
  </si>
  <si>
    <t>NA Clarke</t>
  </si>
  <si>
    <t>Cardiac Science</t>
  </si>
  <si>
    <t>Defribrillator</t>
  </si>
  <si>
    <t>Expenses June 18</t>
  </si>
  <si>
    <t>e3</t>
  </si>
  <si>
    <t>c3</t>
  </si>
  <si>
    <t>f2</t>
  </si>
  <si>
    <t>Clerks salary June 18</t>
  </si>
  <si>
    <t>Eon</t>
  </si>
  <si>
    <t>Street lighting maintenance</t>
  </si>
  <si>
    <t>Annual contribution</t>
  </si>
  <si>
    <t>Round the Revel</t>
  </si>
  <si>
    <t>Employee tax</t>
  </si>
  <si>
    <t>Clerks salary July 18</t>
  </si>
  <si>
    <t>BHIB ltd</t>
  </si>
  <si>
    <t>Insurance renewal 2018</t>
  </si>
  <si>
    <t>Data renewal subscription</t>
  </si>
  <si>
    <t>ICO</t>
  </si>
  <si>
    <t>Expenses July 18</t>
  </si>
  <si>
    <t>f1</t>
  </si>
  <si>
    <t>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</si>
</sst>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9" fillId="0" borderId="0"/>
    <xf numFmtId="0" fontId="4" fillId="0" borderId="0"/>
    <xf numFmtId="0" fontId="3" fillId="0" borderId="0"/>
  </cellStyleXfs>
  <cellXfs count="123">
    <xf numFmtId="0" fontId="0" fillId="0" borderId="0" xfId="0"/>
    <xf numFmtId="0" fontId="5" fillId="0" borderId="0" xfId="0" applyFont="1"/>
    <xf numFmtId="15" fontId="7" fillId="0" borderId="0" xfId="8" applyNumberFormat="1" applyFont="1" applyFill="1" applyBorder="1" applyAlignment="1">
      <alignment horizontal="right"/>
    </xf>
    <xf numFmtId="0" fontId="7" fillId="0" borderId="0" xfId="8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left"/>
    </xf>
    <xf numFmtId="0" fontId="5" fillId="0" borderId="0" xfId="0" applyFont="1" applyFill="1"/>
    <xf numFmtId="0" fontId="8" fillId="0" borderId="0" xfId="8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/>
    <xf numFmtId="0" fontId="6" fillId="2" borderId="0" xfId="8" applyFont="1" applyFill="1" applyBorder="1" applyAlignment="1"/>
    <xf numFmtId="0" fontId="6" fillId="2" borderId="0" xfId="8" applyFont="1" applyFill="1" applyBorder="1" applyAlignment="1">
      <alignment wrapText="1"/>
    </xf>
    <xf numFmtId="0" fontId="5" fillId="0" borderId="0" xfId="8" applyFont="1" applyBorder="1"/>
    <xf numFmtId="0" fontId="5" fillId="0" borderId="0" xfId="8" applyNumberFormat="1" applyFont="1" applyBorder="1"/>
    <xf numFmtId="0" fontId="5" fillId="0" borderId="0" xfId="0" applyFont="1" applyBorder="1"/>
    <xf numFmtId="0" fontId="5" fillId="0" borderId="0" xfId="0" applyNumberFormat="1" applyFont="1" applyBorder="1"/>
    <xf numFmtId="0" fontId="10" fillId="0" borderId="0" xfId="0" applyNumberFormat="1" applyFont="1" applyBorder="1"/>
    <xf numFmtId="0" fontId="10" fillId="0" borderId="0" xfId="0" applyFont="1"/>
    <xf numFmtId="44" fontId="5" fillId="0" borderId="0" xfId="8" applyNumberFormat="1" applyFont="1" applyFill="1" applyBorder="1" applyAlignment="1">
      <alignment horizontal="center"/>
    </xf>
    <xf numFmtId="15" fontId="5" fillId="0" borderId="0" xfId="8" applyNumberFormat="1" applyFont="1" applyFill="1" applyBorder="1" applyAlignment="1">
      <alignment horizontal="right"/>
    </xf>
    <xf numFmtId="15" fontId="5" fillId="0" borderId="0" xfId="8" applyNumberFormat="1" applyFont="1" applyFill="1" applyBorder="1" applyAlignment="1">
      <alignment horizontal="left"/>
    </xf>
    <xf numFmtId="49" fontId="5" fillId="0" borderId="0" xfId="8" applyNumberFormat="1" applyFont="1" applyFill="1" applyBorder="1" applyAlignment="1">
      <alignment horizontal="center"/>
    </xf>
    <xf numFmtId="0" fontId="5" fillId="0" borderId="0" xfId="0" applyNumberFormat="1" applyFont="1"/>
    <xf numFmtId="0" fontId="9" fillId="0" borderId="0" xfId="0" applyFont="1"/>
    <xf numFmtId="4" fontId="7" fillId="0" borderId="0" xfId="8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8" fillId="0" borderId="0" xfId="8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6" fillId="2" borderId="0" xfId="8" applyNumberFormat="1" applyFont="1" applyFill="1" applyBorder="1" applyAlignment="1">
      <alignment horizontal="left" wrapText="1"/>
    </xf>
    <xf numFmtId="164" fontId="6" fillId="2" borderId="0" xfId="8" applyNumberFormat="1" applyFont="1" applyFill="1" applyBorder="1" applyAlignment="1">
      <alignment wrapText="1"/>
    </xf>
    <xf numFmtId="164" fontId="7" fillId="0" borderId="0" xfId="8" applyNumberFormat="1" applyFont="1" applyFill="1" applyBorder="1" applyAlignment="1">
      <alignment horizontal="right"/>
    </xf>
    <xf numFmtId="164" fontId="5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49" fontId="5" fillId="0" borderId="0" xfId="8" applyNumberFormat="1" applyFont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2" borderId="0" xfId="8" applyNumberFormat="1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right"/>
    </xf>
    <xf numFmtId="15" fontId="5" fillId="0" borderId="0" xfId="0" applyNumberFormat="1" applyFont="1" applyBorder="1" applyAlignment="1">
      <alignment horizontal="right"/>
    </xf>
    <xf numFmtId="15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6" fillId="2" borderId="0" xfId="8" applyNumberFormat="1" applyFont="1" applyFill="1" applyBorder="1" applyAlignment="1">
      <alignment horizontal="left"/>
    </xf>
    <xf numFmtId="4" fontId="10" fillId="0" borderId="0" xfId="0" applyNumberFormat="1" applyFont="1" applyFill="1" applyAlignment="1">
      <alignment horizontal="right"/>
    </xf>
    <xf numFmtId="15" fontId="13" fillId="0" borderId="0" xfId="8" applyNumberFormat="1" applyFont="1" applyFill="1" applyBorder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5" fontId="13" fillId="0" borderId="0" xfId="8" applyNumberFormat="1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13" fillId="0" borderId="0" xfId="8" applyNumberFormat="1" applyFont="1" applyFill="1" applyBorder="1" applyAlignment="1">
      <alignment horizontal="right"/>
    </xf>
    <xf numFmtId="0" fontId="13" fillId="0" borderId="0" xfId="0" applyNumberFormat="1" applyFont="1" applyBorder="1"/>
    <xf numFmtId="164" fontId="13" fillId="0" borderId="0" xfId="0" applyNumberFormat="1" applyFont="1" applyBorder="1"/>
    <xf numFmtId="0" fontId="13" fillId="0" borderId="0" xfId="0" applyFont="1"/>
    <xf numFmtId="0" fontId="13" fillId="0" borderId="0" xfId="0" applyNumberFormat="1" applyFont="1" applyFill="1" applyBorder="1"/>
    <xf numFmtId="164" fontId="13" fillId="0" borderId="0" xfId="0" applyNumberFormat="1" applyFont="1" applyFill="1" applyBorder="1"/>
    <xf numFmtId="15" fontId="14" fillId="0" borderId="0" xfId="8" applyNumberFormat="1" applyFont="1" applyFill="1" applyBorder="1" applyAlignment="1">
      <alignment horizontal="right"/>
    </xf>
    <xf numFmtId="49" fontId="14" fillId="0" borderId="0" xfId="8" applyNumberFormat="1" applyFont="1" applyFill="1" applyBorder="1" applyAlignment="1">
      <alignment horizontal="center"/>
    </xf>
    <xf numFmtId="0" fontId="14" fillId="0" borderId="0" xfId="8" applyFont="1" applyFill="1" applyBorder="1" applyAlignment="1">
      <alignment horizontal="left"/>
    </xf>
    <xf numFmtId="15" fontId="14" fillId="0" borderId="0" xfId="8" applyNumberFormat="1" applyFont="1" applyFill="1" applyBorder="1" applyAlignment="1">
      <alignment horizontal="left"/>
    </xf>
    <xf numFmtId="4" fontId="14" fillId="0" borderId="0" xfId="8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4" fontId="16" fillId="0" borderId="0" xfId="0" applyNumberFormat="1" applyFont="1" applyBorder="1" applyAlignment="1">
      <alignment horizontal="right"/>
    </xf>
    <xf numFmtId="4" fontId="16" fillId="0" borderId="0" xfId="8" applyNumberFormat="1" applyFont="1" applyFill="1" applyBorder="1" applyAlignment="1">
      <alignment horizontal="right"/>
    </xf>
    <xf numFmtId="0" fontId="11" fillId="0" borderId="0" xfId="8" applyFont="1" applyBorder="1"/>
    <xf numFmtId="0" fontId="17" fillId="0" borderId="0" xfId="0" applyFont="1" applyBorder="1"/>
    <xf numFmtId="0" fontId="18" fillId="0" borderId="0" xfId="4" applyFont="1" applyAlignment="1">
      <alignment vertical="top"/>
    </xf>
    <xf numFmtId="3" fontId="19" fillId="0" borderId="0" xfId="4" applyNumberFormat="1" applyFont="1" applyAlignment="1">
      <alignment horizontal="center" vertical="top" wrapText="1"/>
    </xf>
    <xf numFmtId="0" fontId="20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vertical="top"/>
    </xf>
    <xf numFmtId="3" fontId="19" fillId="0" borderId="0" xfId="4" applyNumberFormat="1" applyFont="1" applyAlignment="1">
      <alignment vertical="top"/>
    </xf>
    <xf numFmtId="4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18" fillId="0" borderId="2" xfId="4" applyNumberFormat="1" applyFont="1" applyBorder="1" applyAlignment="1">
      <alignment vertical="top"/>
    </xf>
    <xf numFmtId="0" fontId="19" fillId="0" borderId="0" xfId="4" applyFont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horizontal="right" vertical="top"/>
    </xf>
    <xf numFmtId="3" fontId="21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4" fontId="23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3" fontId="20" fillId="0" borderId="0" xfId="4" applyNumberFormat="1" applyFont="1" applyAlignment="1">
      <alignment vertical="top"/>
    </xf>
    <xf numFmtId="3" fontId="20" fillId="0" borderId="2" xfId="4" applyNumberFormat="1" applyFont="1" applyBorder="1" applyAlignment="1">
      <alignment vertical="top"/>
    </xf>
    <xf numFmtId="0" fontId="18" fillId="3" borderId="0" xfId="4" applyFont="1" applyFill="1" applyAlignment="1">
      <alignment vertical="top"/>
    </xf>
    <xf numFmtId="3" fontId="19" fillId="3" borderId="0" xfId="4" applyNumberFormat="1" applyFont="1" applyFill="1" applyAlignment="1">
      <alignment vertical="top"/>
    </xf>
    <xf numFmtId="3" fontId="20" fillId="3" borderId="1" xfId="4" applyNumberFormat="1" applyFont="1" applyFill="1" applyBorder="1" applyAlignment="1">
      <alignment vertical="top"/>
    </xf>
    <xf numFmtId="4" fontId="20" fillId="3" borderId="0" xfId="4" applyNumberFormat="1" applyFont="1" applyFill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18" fillId="0" borderId="0" xfId="4" applyNumberFormat="1" applyFont="1" applyAlignment="1">
      <alignment vertical="top"/>
    </xf>
    <xf numFmtId="4" fontId="19" fillId="3" borderId="0" xfId="4" applyNumberFormat="1" applyFont="1" applyFill="1" applyAlignment="1">
      <alignment vertical="top"/>
    </xf>
    <xf numFmtId="4" fontId="18" fillId="3" borderId="2" xfId="4" applyNumberFormat="1" applyFont="1" applyFill="1" applyBorder="1" applyAlignment="1">
      <alignment vertical="top"/>
    </xf>
    <xf numFmtId="4" fontId="20" fillId="3" borderId="1" xfId="4" applyNumberFormat="1" applyFont="1" applyFill="1" applyBorder="1" applyAlignment="1">
      <alignment vertical="top"/>
    </xf>
    <xf numFmtId="4" fontId="18" fillId="0" borderId="3" xfId="4" applyNumberFormat="1" applyFont="1" applyBorder="1" applyAlignment="1">
      <alignment vertical="top"/>
    </xf>
    <xf numFmtId="0" fontId="24" fillId="0" borderId="0" xfId="4" applyFont="1" applyAlignment="1">
      <alignment vertical="top"/>
    </xf>
    <xf numFmtId="4" fontId="20" fillId="0" borderId="0" xfId="4" applyNumberFormat="1" applyFont="1" applyFill="1" applyAlignment="1">
      <alignment vertical="top"/>
    </xf>
    <xf numFmtId="4" fontId="20" fillId="0" borderId="1" xfId="4" applyNumberFormat="1" applyFont="1" applyFill="1" applyBorder="1" applyAlignment="1">
      <alignment vertical="top"/>
    </xf>
    <xf numFmtId="0" fontId="20" fillId="0" borderId="0" xfId="4" applyFont="1" applyFill="1" applyAlignment="1">
      <alignment vertical="top"/>
    </xf>
    <xf numFmtId="4" fontId="22" fillId="0" borderId="0" xfId="4" applyNumberFormat="1" applyFont="1" applyFill="1" applyAlignment="1">
      <alignment vertical="top"/>
    </xf>
    <xf numFmtId="4" fontId="22" fillId="0" borderId="1" xfId="4" applyNumberFormat="1" applyFont="1" applyFill="1" applyBorder="1" applyAlignment="1">
      <alignment vertical="top"/>
    </xf>
    <xf numFmtId="3" fontId="18" fillId="0" borderId="2" xfId="4" applyNumberFormat="1" applyFont="1" applyBorder="1" applyAlignment="1">
      <alignment vertical="top"/>
    </xf>
    <xf numFmtId="3" fontId="18" fillId="0" borderId="0" xfId="4" applyNumberFormat="1" applyFont="1" applyAlignment="1">
      <alignment vertical="top"/>
    </xf>
    <xf numFmtId="3" fontId="23" fillId="0" borderId="0" xfId="4" applyNumberFormat="1" applyFont="1" applyAlignment="1">
      <alignment vertical="top"/>
    </xf>
    <xf numFmtId="3" fontId="18" fillId="0" borderId="0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18" fillId="0" borderId="0" xfId="4" applyFont="1" applyBorder="1" applyAlignment="1">
      <alignment vertical="top"/>
    </xf>
    <xf numFmtId="165" fontId="5" fillId="0" borderId="0" xfId="0" applyNumberFormat="1" applyFont="1" applyFill="1"/>
    <xf numFmtId="0" fontId="2" fillId="0" borderId="0" xfId="4" applyFont="1" applyAlignment="1">
      <alignment vertical="top"/>
    </xf>
    <xf numFmtId="0" fontId="1" fillId="0" borderId="0" xfId="4" applyFont="1" applyAlignment="1">
      <alignment horizontal="center" vertical="top" wrapText="1"/>
    </xf>
    <xf numFmtId="0" fontId="1" fillId="0" borderId="2" xfId="4" applyFont="1" applyBorder="1" applyAlignment="1">
      <alignment horizontal="center" vertical="top" wrapText="1"/>
    </xf>
    <xf numFmtId="0" fontId="18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3" sqref="A3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  <c r="M1" s="1" t="s">
        <v>77</v>
      </c>
    </row>
    <row r="2" spans="1:13" s="1" customFormat="1" ht="12" x14ac:dyDescent="0.2">
      <c r="A2" s="44" t="s">
        <v>48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43221</v>
      </c>
      <c r="B3" s="38"/>
      <c r="C3" s="3" t="s">
        <v>96</v>
      </c>
      <c r="D3" s="11" t="s">
        <v>88</v>
      </c>
      <c r="E3" s="11" t="s">
        <v>89</v>
      </c>
      <c r="F3" s="11" t="str">
        <f>VLOOKUP(E3,'Budget v Actual'!A:B,2,FALSE)</f>
        <v>Allotments</v>
      </c>
      <c r="G3" s="23">
        <v>20</v>
      </c>
      <c r="H3" s="23"/>
      <c r="I3" s="23">
        <f>SUM(G3:H3)</f>
        <v>20</v>
      </c>
      <c r="J3" s="11"/>
      <c r="K3" s="34"/>
      <c r="M3" s="1" t="s">
        <v>75</v>
      </c>
    </row>
    <row r="4" spans="1:13" s="1" customFormat="1" ht="12" x14ac:dyDescent="0.2">
      <c r="A4" s="2">
        <v>43221</v>
      </c>
      <c r="B4" s="38"/>
      <c r="C4" s="3" t="s">
        <v>111</v>
      </c>
      <c r="D4" s="11" t="s">
        <v>93</v>
      </c>
      <c r="E4" s="11" t="s">
        <v>95</v>
      </c>
      <c r="F4" s="11" t="str">
        <f>VLOOKUP(E4,'Budget v Actual'!A:B,2,FALSE)</f>
        <v>Defibrillator Grant</v>
      </c>
      <c r="G4" s="23">
        <v>800</v>
      </c>
      <c r="H4" s="23"/>
      <c r="I4" s="23">
        <f t="shared" ref="I4:I15" si="0">SUM(G4:H4)</f>
        <v>800</v>
      </c>
      <c r="J4" s="11"/>
      <c r="K4" s="34"/>
      <c r="M4" s="1" t="s">
        <v>75</v>
      </c>
    </row>
    <row r="5" spans="1:13" s="1" customFormat="1" ht="12" x14ac:dyDescent="0.2">
      <c r="A5" s="2">
        <v>43207</v>
      </c>
      <c r="B5" s="38"/>
      <c r="C5" s="3" t="s">
        <v>87</v>
      </c>
      <c r="D5" s="11" t="s">
        <v>71</v>
      </c>
      <c r="E5" s="11" t="s">
        <v>70</v>
      </c>
      <c r="F5" s="11" t="str">
        <f>VLOOKUP(E5,'Budget v Actual'!A:B,2,FALSE)</f>
        <v>Precept</v>
      </c>
      <c r="G5" s="23">
        <v>5811.5</v>
      </c>
      <c r="H5" s="23"/>
      <c r="I5" s="23">
        <f t="shared" si="0"/>
        <v>5811.5</v>
      </c>
      <c r="J5" s="11"/>
      <c r="K5" s="34"/>
      <c r="M5" s="1" t="s">
        <v>75</v>
      </c>
    </row>
    <row r="6" spans="1:13" s="5" customFormat="1" ht="12" x14ac:dyDescent="0.2">
      <c r="A6" s="2">
        <v>43217</v>
      </c>
      <c r="B6" s="39"/>
      <c r="C6" s="4" t="s">
        <v>74</v>
      </c>
      <c r="D6" s="4" t="s">
        <v>112</v>
      </c>
      <c r="E6" s="4" t="s">
        <v>113</v>
      </c>
      <c r="F6" s="11" t="str">
        <f>VLOOKUP(E6,'Budget v Actual'!A:B,2,FALSE)</f>
        <v>VAT Recovered</v>
      </c>
      <c r="G6" s="23">
        <v>1613.96</v>
      </c>
      <c r="H6" s="24"/>
      <c r="I6" s="23">
        <f t="shared" si="0"/>
        <v>1613.96</v>
      </c>
      <c r="J6" s="7"/>
      <c r="K6" s="34"/>
      <c r="M6" s="5" t="s">
        <v>75</v>
      </c>
    </row>
    <row r="7" spans="1:13" s="5" customFormat="1" ht="12" x14ac:dyDescent="0.2">
      <c r="A7" s="2"/>
      <c r="B7" s="39"/>
      <c r="C7" s="4"/>
      <c r="D7" s="4"/>
      <c r="E7" s="4"/>
      <c r="F7" s="11" t="e">
        <f>VLOOKUP(E7,'Budget v Actual'!A:B,2,FALSE)</f>
        <v>#N/A</v>
      </c>
      <c r="G7" s="23"/>
      <c r="H7" s="24"/>
      <c r="I7" s="23">
        <f t="shared" si="0"/>
        <v>0</v>
      </c>
      <c r="J7" s="7"/>
      <c r="K7" s="34"/>
      <c r="M7" s="5" t="s">
        <v>75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G8" s="118"/>
      <c r="H8" s="24"/>
      <c r="I8" s="23">
        <f t="shared" si="0"/>
        <v>0</v>
      </c>
      <c r="J8" s="7"/>
      <c r="K8" s="34"/>
      <c r="M8" s="5" t="s">
        <v>75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75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19" activePane="bottomLeft" state="frozen"/>
      <selection activeCell="B1" sqref="B1"/>
      <selection pane="bottomLeft" activeCell="E27" sqref="E27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43220</v>
      </c>
      <c r="B3" s="52"/>
      <c r="C3" s="53" t="s">
        <v>85</v>
      </c>
      <c r="D3" s="53" t="s">
        <v>102</v>
      </c>
      <c r="E3" s="53" t="s">
        <v>66</v>
      </c>
      <c r="F3" s="71" t="str">
        <f>VLOOKUP(E3,'Budget v Actual'!A:B,2,FALSE)</f>
        <v>Clerk's Salary</v>
      </c>
      <c r="G3" s="55">
        <v>425.09</v>
      </c>
      <c r="H3" s="55"/>
      <c r="I3" s="56">
        <f>SUM(G3+H3)</f>
        <v>425.09</v>
      </c>
      <c r="J3" s="57"/>
      <c r="K3" s="58"/>
      <c r="L3" s="59" t="s">
        <v>75</v>
      </c>
    </row>
    <row r="4" spans="1:12" s="59" customFormat="1" x14ac:dyDescent="0.2">
      <c r="A4" s="51">
        <v>43220</v>
      </c>
      <c r="B4" s="52"/>
      <c r="C4" s="53" t="s">
        <v>74</v>
      </c>
      <c r="D4" s="53" t="s">
        <v>103</v>
      </c>
      <c r="E4" s="53" t="s">
        <v>66</v>
      </c>
      <c r="F4" s="71" t="str">
        <f>VLOOKUP(E4,'Budget v Actual'!A:B,2,FALSE)</f>
        <v>Clerk's Salary</v>
      </c>
      <c r="G4" s="55">
        <v>2.6</v>
      </c>
      <c r="H4" s="55"/>
      <c r="I4" s="56">
        <f t="shared" ref="I4:I12" si="0">SUM(G4:H4)</f>
        <v>2.6</v>
      </c>
      <c r="J4" s="60"/>
      <c r="K4" s="61"/>
      <c r="L4" s="59" t="s">
        <v>75</v>
      </c>
    </row>
    <row r="5" spans="1:12" s="59" customFormat="1" x14ac:dyDescent="0.2">
      <c r="A5" s="51">
        <v>43220</v>
      </c>
      <c r="B5" s="52"/>
      <c r="C5" s="53" t="s">
        <v>85</v>
      </c>
      <c r="D5" s="53" t="s">
        <v>104</v>
      </c>
      <c r="E5" s="53" t="s">
        <v>109</v>
      </c>
      <c r="F5" s="71" t="str">
        <f>VLOOKUP(E5,'Budget v Actual'!A:B,2,FALSE)</f>
        <v>Printing, Stationery, Postage</v>
      </c>
      <c r="G5" s="55">
        <v>57.87</v>
      </c>
      <c r="H5" s="55"/>
      <c r="I5" s="56">
        <f t="shared" si="0"/>
        <v>57.87</v>
      </c>
      <c r="J5" s="57"/>
      <c r="K5" s="58"/>
      <c r="L5" s="59" t="s">
        <v>75</v>
      </c>
    </row>
    <row r="6" spans="1:12" s="59" customFormat="1" x14ac:dyDescent="0.2">
      <c r="A6" s="51">
        <v>43220</v>
      </c>
      <c r="B6" s="52"/>
      <c r="C6" s="53" t="s">
        <v>105</v>
      </c>
      <c r="D6" s="53" t="s">
        <v>56</v>
      </c>
      <c r="E6" s="53" t="s">
        <v>106</v>
      </c>
      <c r="F6" s="71" t="str">
        <f>VLOOKUP(E6,'Budget v Actual'!A:B,2,FALSE)</f>
        <v>Grass Cutting</v>
      </c>
      <c r="G6" s="55">
        <v>500</v>
      </c>
      <c r="H6" s="55">
        <v>100</v>
      </c>
      <c r="I6" s="56">
        <f t="shared" si="0"/>
        <v>600</v>
      </c>
      <c r="J6" s="57">
        <v>274269184</v>
      </c>
      <c r="K6" s="58"/>
      <c r="L6" s="59" t="s">
        <v>75</v>
      </c>
    </row>
    <row r="7" spans="1:12" s="59" customFormat="1" x14ac:dyDescent="0.2">
      <c r="A7" s="51">
        <v>43220</v>
      </c>
      <c r="B7" s="52"/>
      <c r="C7" s="53" t="s">
        <v>108</v>
      </c>
      <c r="D7" s="53" t="s">
        <v>107</v>
      </c>
      <c r="E7" s="53" t="s">
        <v>110</v>
      </c>
      <c r="F7" s="71" t="str">
        <f>VLOOKUP(E7,'Budget v Actual'!A:B,2,FALSE)</f>
        <v>Subscriptions &amp; Membership</v>
      </c>
      <c r="G7" s="55">
        <v>163</v>
      </c>
      <c r="H7" s="55"/>
      <c r="I7" s="56">
        <f t="shared" si="0"/>
        <v>163</v>
      </c>
      <c r="J7" s="57"/>
      <c r="K7" s="58"/>
      <c r="L7" s="59" t="s">
        <v>75</v>
      </c>
    </row>
    <row r="8" spans="1:12" s="59" customFormat="1" x14ac:dyDescent="0.2">
      <c r="A8" s="51">
        <v>43194</v>
      </c>
      <c r="B8" s="52"/>
      <c r="C8" s="53" t="s">
        <v>85</v>
      </c>
      <c r="D8" s="53" t="s">
        <v>104</v>
      </c>
      <c r="E8" s="53" t="s">
        <v>109</v>
      </c>
      <c r="F8" s="71" t="str">
        <f>VLOOKUP(E8,'Budget v Actual'!A:B,2,FALSE)</f>
        <v>Printing, Stationery, Postage</v>
      </c>
      <c r="G8" s="55">
        <v>39.78</v>
      </c>
      <c r="H8" s="55"/>
      <c r="I8" s="56">
        <f t="shared" si="0"/>
        <v>39.78</v>
      </c>
      <c r="J8" s="57"/>
      <c r="K8" s="58"/>
      <c r="L8" s="59" t="s">
        <v>75</v>
      </c>
    </row>
    <row r="9" spans="1:12" s="59" customFormat="1" x14ac:dyDescent="0.2">
      <c r="A9" s="51">
        <v>43194</v>
      </c>
      <c r="B9" s="52"/>
      <c r="C9" s="53" t="s">
        <v>114</v>
      </c>
      <c r="D9" s="53" t="s">
        <v>115</v>
      </c>
      <c r="E9" s="53" t="s">
        <v>116</v>
      </c>
      <c r="F9" s="71" t="str">
        <f>VLOOKUP(E9,'Budget v Actual'!A:B,2,FALSE)</f>
        <v>Repairs &amp; Maintenance</v>
      </c>
      <c r="G9" s="55">
        <v>13</v>
      </c>
      <c r="H9" s="55"/>
      <c r="I9" s="56">
        <f t="shared" si="0"/>
        <v>13</v>
      </c>
      <c r="J9" s="57"/>
      <c r="K9" s="58"/>
      <c r="L9" s="59" t="s">
        <v>75</v>
      </c>
    </row>
    <row r="10" spans="1:12" s="59" customFormat="1" x14ac:dyDescent="0.2">
      <c r="A10" s="51">
        <v>43194</v>
      </c>
      <c r="B10" s="52"/>
      <c r="C10" s="53" t="s">
        <v>117</v>
      </c>
      <c r="D10" s="53" t="s">
        <v>118</v>
      </c>
      <c r="E10" s="53" t="s">
        <v>116</v>
      </c>
      <c r="F10" s="71" t="str">
        <f>VLOOKUP(E10,'Budget v Actual'!A:B,2,FALSE)</f>
        <v>Repairs &amp; Maintenance</v>
      </c>
      <c r="G10" s="55">
        <v>18</v>
      </c>
      <c r="H10" s="55"/>
      <c r="I10" s="56">
        <f t="shared" si="0"/>
        <v>18</v>
      </c>
      <c r="J10" s="57"/>
      <c r="K10" s="58"/>
      <c r="L10" s="59" t="s">
        <v>75</v>
      </c>
    </row>
    <row r="11" spans="1:12" s="59" customFormat="1" x14ac:dyDescent="0.2">
      <c r="A11" s="51">
        <v>43220</v>
      </c>
      <c r="B11" s="52"/>
      <c r="C11" s="53" t="s">
        <v>119</v>
      </c>
      <c r="D11" s="53" t="s">
        <v>120</v>
      </c>
      <c r="E11" s="53" t="s">
        <v>121</v>
      </c>
      <c r="F11" s="71" t="str">
        <f>VLOOKUP(E11,'Budget v Actual'!A:B,2,FALSE)</f>
        <v>Street Lighting Maintenance</v>
      </c>
      <c r="G11" s="55">
        <v>30</v>
      </c>
      <c r="H11" s="55">
        <v>6</v>
      </c>
      <c r="I11" s="56">
        <f t="shared" si="0"/>
        <v>36</v>
      </c>
      <c r="J11" s="57">
        <v>559097889</v>
      </c>
      <c r="K11" s="58"/>
      <c r="L11" s="59" t="s">
        <v>75</v>
      </c>
    </row>
    <row r="12" spans="1:12" s="59" customFormat="1" x14ac:dyDescent="0.2">
      <c r="A12" s="51">
        <v>43220</v>
      </c>
      <c r="B12" s="52"/>
      <c r="C12" s="53" t="s">
        <v>85</v>
      </c>
      <c r="D12" s="53" t="s">
        <v>122</v>
      </c>
      <c r="E12" s="53" t="s">
        <v>109</v>
      </c>
      <c r="F12" s="71" t="str">
        <f>VLOOKUP(E12,'Budget v Actual'!A:B,2,FALSE)</f>
        <v>Printing, Stationery, Postage</v>
      </c>
      <c r="G12" s="55">
        <v>12</v>
      </c>
      <c r="H12" s="55"/>
      <c r="I12" s="56">
        <f t="shared" si="0"/>
        <v>12</v>
      </c>
      <c r="J12" s="57"/>
      <c r="K12" s="58"/>
      <c r="L12" s="59" t="s">
        <v>75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/>
      <c r="J13" s="57"/>
      <c r="K13" s="58"/>
      <c r="L13" s="59" t="s">
        <v>75</v>
      </c>
    </row>
    <row r="14" spans="1:12" s="59" customFormat="1" x14ac:dyDescent="0.2">
      <c r="A14" s="51">
        <v>43242</v>
      </c>
      <c r="B14" s="52"/>
      <c r="C14" s="53" t="s">
        <v>85</v>
      </c>
      <c r="D14" s="53" t="s">
        <v>123</v>
      </c>
      <c r="E14" s="53" t="s">
        <v>66</v>
      </c>
      <c r="F14" s="71" t="str">
        <f>VLOOKUP(E14,'Budget v Actual'!A:B,2,FALSE)</f>
        <v>Clerk's Salary</v>
      </c>
      <c r="G14" s="55">
        <v>489.78</v>
      </c>
      <c r="H14" s="55"/>
      <c r="I14" s="56">
        <f t="shared" ref="I14:I19" si="1">SUM(G14:H14)</f>
        <v>489.78</v>
      </c>
      <c r="J14" s="57"/>
      <c r="K14" s="58"/>
      <c r="L14" s="59" t="s">
        <v>75</v>
      </c>
    </row>
    <row r="15" spans="1:12" s="59" customFormat="1" x14ac:dyDescent="0.2">
      <c r="A15" s="51">
        <v>43242</v>
      </c>
      <c r="B15" s="52"/>
      <c r="C15" s="53" t="s">
        <v>85</v>
      </c>
      <c r="D15" s="53" t="s">
        <v>125</v>
      </c>
      <c r="E15" s="53" t="s">
        <v>109</v>
      </c>
      <c r="F15" s="71" t="str">
        <f>VLOOKUP(E15,'Budget v Actual'!A:B,2,FALSE)</f>
        <v>Printing, Stationery, Postage</v>
      </c>
      <c r="G15" s="55">
        <v>41.07</v>
      </c>
      <c r="H15" s="55"/>
      <c r="I15" s="56">
        <f t="shared" si="1"/>
        <v>41.07</v>
      </c>
      <c r="J15" s="57"/>
      <c r="K15" s="58"/>
      <c r="L15" s="59" t="s">
        <v>75</v>
      </c>
    </row>
    <row r="16" spans="1:12" s="59" customFormat="1" x14ac:dyDescent="0.2">
      <c r="A16" s="51">
        <v>43242</v>
      </c>
      <c r="B16" s="52"/>
      <c r="C16" s="53" t="s">
        <v>74</v>
      </c>
      <c r="D16" s="53" t="s">
        <v>124</v>
      </c>
      <c r="E16" s="53" t="s">
        <v>66</v>
      </c>
      <c r="F16" s="71" t="str">
        <f>VLOOKUP(E16,'Budget v Actual'!A:B,2,FALSE)</f>
        <v>Clerk's Salary</v>
      </c>
      <c r="G16" s="55">
        <v>18.8</v>
      </c>
      <c r="H16" s="55"/>
      <c r="I16" s="56">
        <f t="shared" si="1"/>
        <v>18.8</v>
      </c>
      <c r="J16" s="57"/>
      <c r="K16" s="58"/>
      <c r="L16" s="59" t="s">
        <v>75</v>
      </c>
    </row>
    <row r="17" spans="1:12" s="59" customFormat="1" x14ac:dyDescent="0.2">
      <c r="A17" s="51">
        <v>43272</v>
      </c>
      <c r="B17" s="52"/>
      <c r="C17" s="53" t="s">
        <v>126</v>
      </c>
      <c r="D17" s="53" t="s">
        <v>127</v>
      </c>
      <c r="E17" s="53" t="s">
        <v>132</v>
      </c>
      <c r="F17" s="71" t="str">
        <f>VLOOKUP(E17,'Budget v Actual'!A:B,2,FALSE)</f>
        <v>IT (website support)</v>
      </c>
      <c r="G17" s="55">
        <v>300</v>
      </c>
      <c r="H17" s="55">
        <v>60</v>
      </c>
      <c r="I17" s="56">
        <f t="shared" si="1"/>
        <v>360</v>
      </c>
      <c r="J17" s="57">
        <v>874906581</v>
      </c>
      <c r="K17" s="58"/>
      <c r="L17" s="59" t="s">
        <v>75</v>
      </c>
    </row>
    <row r="18" spans="1:12" s="59" customFormat="1" x14ac:dyDescent="0.2">
      <c r="A18" s="51">
        <v>43272</v>
      </c>
      <c r="B18" s="52"/>
      <c r="C18" s="53" t="s">
        <v>128</v>
      </c>
      <c r="D18" s="53" t="s">
        <v>83</v>
      </c>
      <c r="E18" s="53" t="s">
        <v>133</v>
      </c>
      <c r="F18" s="71" t="str">
        <f>VLOOKUP(E18,'Budget v Actual'!A:B,2,FALSE)</f>
        <v>Hanging baskets</v>
      </c>
      <c r="G18" s="55">
        <v>75</v>
      </c>
      <c r="H18" s="55"/>
      <c r="I18" s="56">
        <f t="shared" si="1"/>
        <v>75</v>
      </c>
      <c r="J18" s="57"/>
      <c r="K18" s="58"/>
      <c r="L18" s="59" t="s">
        <v>75</v>
      </c>
    </row>
    <row r="19" spans="1:12" s="59" customFormat="1" x14ac:dyDescent="0.2">
      <c r="A19" s="51">
        <v>43272</v>
      </c>
      <c r="B19" s="52"/>
      <c r="C19" s="53" t="s">
        <v>129</v>
      </c>
      <c r="D19" s="53" t="s">
        <v>130</v>
      </c>
      <c r="E19" s="53" t="s">
        <v>134</v>
      </c>
      <c r="F19" s="71" t="str">
        <f>VLOOKUP(E19,'Budget v Actual'!A:B,2,FALSE)</f>
        <v>Grants</v>
      </c>
      <c r="G19" s="55">
        <v>1515</v>
      </c>
      <c r="H19" s="55">
        <v>303</v>
      </c>
      <c r="I19" s="56">
        <f t="shared" si="1"/>
        <v>1818</v>
      </c>
      <c r="J19" s="57">
        <v>704089839</v>
      </c>
      <c r="K19" s="58"/>
      <c r="L19" s="59" t="s">
        <v>75</v>
      </c>
    </row>
    <row r="20" spans="1:12" s="59" customFormat="1" hidden="1" x14ac:dyDescent="0.2">
      <c r="A20" s="51"/>
      <c r="B20" s="52"/>
      <c r="C20" s="53"/>
      <c r="D20" s="53"/>
      <c r="E20" s="53"/>
      <c r="F20" s="71"/>
      <c r="G20" s="55"/>
      <c r="H20" s="55"/>
      <c r="I20" s="56"/>
      <c r="J20" s="57"/>
      <c r="K20" s="58"/>
      <c r="L20" s="59" t="s">
        <v>75</v>
      </c>
    </row>
    <row r="21" spans="1:12" s="59" customFormat="1" x14ac:dyDescent="0.2">
      <c r="A21" s="51">
        <v>43272</v>
      </c>
      <c r="B21" s="52"/>
      <c r="C21" s="53" t="s">
        <v>85</v>
      </c>
      <c r="D21" s="72" t="s">
        <v>131</v>
      </c>
      <c r="E21" s="53" t="s">
        <v>109</v>
      </c>
      <c r="F21" s="71" t="str">
        <f>VLOOKUP(E21,'Budget v Actual'!A:B,2,FALSE)</f>
        <v>Printing, Stationery, Postage</v>
      </c>
      <c r="G21" s="55">
        <v>31.2</v>
      </c>
      <c r="H21" s="55"/>
      <c r="I21" s="56">
        <f>SUM(G21:H21)</f>
        <v>31.2</v>
      </c>
      <c r="J21" s="57"/>
      <c r="K21" s="58"/>
      <c r="L21" s="59" t="s">
        <v>75</v>
      </c>
    </row>
    <row r="22" spans="1:12" s="59" customFormat="1" x14ac:dyDescent="0.2">
      <c r="A22" s="51">
        <v>43283</v>
      </c>
      <c r="B22" s="52"/>
      <c r="C22" s="53" t="s">
        <v>85</v>
      </c>
      <c r="D22" s="72" t="s">
        <v>135</v>
      </c>
      <c r="E22" s="53" t="s">
        <v>66</v>
      </c>
      <c r="F22" s="71" t="str">
        <f>VLOOKUP(E22,'Budget v Actual'!A:B,2,FALSE)</f>
        <v>Clerk's Salary</v>
      </c>
      <c r="G22" s="55">
        <v>489.78</v>
      </c>
      <c r="H22" s="55"/>
      <c r="I22" s="56">
        <f t="shared" ref="I22:I50" si="2">SUM(G22:H22)</f>
        <v>489.78</v>
      </c>
      <c r="J22" s="57"/>
      <c r="K22" s="58"/>
      <c r="L22" s="59" t="s">
        <v>75</v>
      </c>
    </row>
    <row r="23" spans="1:12" s="59" customFormat="1" x14ac:dyDescent="0.2">
      <c r="A23" s="51">
        <v>43283</v>
      </c>
      <c r="B23" s="52"/>
      <c r="C23" s="53" t="s">
        <v>74</v>
      </c>
      <c r="D23" s="72" t="s">
        <v>140</v>
      </c>
      <c r="E23" s="53" t="s">
        <v>66</v>
      </c>
      <c r="F23" s="71" t="str">
        <f>VLOOKUP(E23,'Budget v Actual'!A:B,2,FALSE)</f>
        <v>Clerk's Salary</v>
      </c>
      <c r="G23" s="55">
        <v>18.8</v>
      </c>
      <c r="H23" s="55"/>
      <c r="I23" s="56">
        <f t="shared" si="2"/>
        <v>18.8</v>
      </c>
      <c r="J23" s="57"/>
      <c r="K23" s="58"/>
      <c r="L23" s="59" t="s">
        <v>75</v>
      </c>
    </row>
    <row r="24" spans="1:12" s="59" customFormat="1" x14ac:dyDescent="0.2">
      <c r="A24" s="51">
        <v>43291</v>
      </c>
      <c r="B24" s="52"/>
      <c r="C24" s="53" t="s">
        <v>85</v>
      </c>
      <c r="D24" s="72" t="s">
        <v>146</v>
      </c>
      <c r="E24" s="53" t="s">
        <v>109</v>
      </c>
      <c r="F24" s="71" t="str">
        <f>VLOOKUP(E24,'Budget v Actual'!A:B,2,FALSE)</f>
        <v>Printing, Stationery, Postage</v>
      </c>
      <c r="G24" s="55">
        <v>30.52</v>
      </c>
      <c r="H24" s="55"/>
      <c r="I24" s="56">
        <f t="shared" si="2"/>
        <v>30.52</v>
      </c>
      <c r="J24" s="57"/>
      <c r="K24" s="58"/>
      <c r="L24" s="59" t="s">
        <v>75</v>
      </c>
    </row>
    <row r="25" spans="1:12" s="59" customFormat="1" x14ac:dyDescent="0.2">
      <c r="A25" s="51">
        <v>43294</v>
      </c>
      <c r="B25" s="52"/>
      <c r="C25" s="53" t="s">
        <v>145</v>
      </c>
      <c r="D25" s="72" t="s">
        <v>144</v>
      </c>
      <c r="E25" s="53" t="s">
        <v>110</v>
      </c>
      <c r="F25" s="71" t="str">
        <f>VLOOKUP(E25,'Budget v Actual'!A:B,2,FALSE)</f>
        <v>Subscriptions &amp; Membership</v>
      </c>
      <c r="G25" s="55">
        <v>35</v>
      </c>
      <c r="H25" s="55"/>
      <c r="I25" s="56">
        <f t="shared" si="2"/>
        <v>35</v>
      </c>
      <c r="J25" s="57"/>
      <c r="K25" s="58"/>
      <c r="L25" s="59" t="s">
        <v>75</v>
      </c>
    </row>
    <row r="26" spans="1:12" s="59" customFormat="1" x14ac:dyDescent="0.2">
      <c r="A26" s="51">
        <v>43297</v>
      </c>
      <c r="B26" s="52"/>
      <c r="C26" s="53" t="s">
        <v>142</v>
      </c>
      <c r="D26" s="53" t="s">
        <v>143</v>
      </c>
      <c r="E26" s="53" t="s">
        <v>148</v>
      </c>
      <c r="F26" s="71" t="str">
        <f>VLOOKUP(E26,'Budget v Actual'!A:B,2,FALSE)</f>
        <v>Insurance</v>
      </c>
      <c r="G26" s="55">
        <v>1097.3800000000001</v>
      </c>
      <c r="H26" s="55"/>
      <c r="I26" s="56">
        <f t="shared" si="2"/>
        <v>1097.3800000000001</v>
      </c>
      <c r="J26" s="57"/>
      <c r="K26" s="58"/>
      <c r="L26" s="59" t="s">
        <v>75</v>
      </c>
    </row>
    <row r="27" spans="1:12" s="59" customFormat="1" x14ac:dyDescent="0.2">
      <c r="A27" s="51">
        <v>43307</v>
      </c>
      <c r="B27" s="52"/>
      <c r="C27" s="53" t="s">
        <v>85</v>
      </c>
      <c r="D27" s="53" t="s">
        <v>141</v>
      </c>
      <c r="E27" s="53" t="s">
        <v>66</v>
      </c>
      <c r="F27" s="71" t="str">
        <f>VLOOKUP(E27,'Budget v Actual'!A:B,2,FALSE)</f>
        <v>Clerk's Salary</v>
      </c>
      <c r="G27" s="55">
        <v>558.14</v>
      </c>
      <c r="H27" s="55"/>
      <c r="I27" s="56">
        <f t="shared" si="2"/>
        <v>558.14</v>
      </c>
      <c r="J27" s="57"/>
      <c r="K27" s="58"/>
      <c r="L27" s="59" t="s">
        <v>75</v>
      </c>
    </row>
    <row r="28" spans="1:12" s="59" customFormat="1" x14ac:dyDescent="0.2">
      <c r="A28" s="51">
        <v>43307</v>
      </c>
      <c r="B28" s="52"/>
      <c r="C28" s="53" t="s">
        <v>74</v>
      </c>
      <c r="D28" s="53" t="s">
        <v>140</v>
      </c>
      <c r="E28" s="53" t="s">
        <v>66</v>
      </c>
      <c r="F28" s="71" t="str">
        <f>VLOOKUP(E28,'Budget v Actual'!A:B,2,FALSE)</f>
        <v>Clerk's Salary</v>
      </c>
      <c r="G28" s="55">
        <v>35.799999999999997</v>
      </c>
      <c r="H28" s="55"/>
      <c r="I28" s="56">
        <f t="shared" si="2"/>
        <v>35.799999999999997</v>
      </c>
      <c r="J28" s="57"/>
      <c r="K28" s="58"/>
      <c r="L28" s="59" t="s">
        <v>75</v>
      </c>
    </row>
    <row r="29" spans="1:12" s="59" customFormat="1" x14ac:dyDescent="0.2">
      <c r="A29" s="51">
        <v>43307</v>
      </c>
      <c r="B29" s="52"/>
      <c r="C29" s="53" t="s">
        <v>139</v>
      </c>
      <c r="D29" s="53" t="s">
        <v>138</v>
      </c>
      <c r="E29" s="53" t="s">
        <v>147</v>
      </c>
      <c r="F29" s="71" t="str">
        <f>VLOOKUP(E29,'Budget v Actual'!A:B,2,FALSE)</f>
        <v>Round The Revel</v>
      </c>
      <c r="G29" s="55">
        <v>200</v>
      </c>
      <c r="H29" s="55"/>
      <c r="I29" s="56">
        <f t="shared" si="2"/>
        <v>200</v>
      </c>
      <c r="J29" s="57"/>
      <c r="K29" s="58"/>
      <c r="L29" s="59" t="s">
        <v>75</v>
      </c>
    </row>
    <row r="30" spans="1:12" s="59" customFormat="1" x14ac:dyDescent="0.2">
      <c r="A30" s="51">
        <v>43307</v>
      </c>
      <c r="B30" s="52"/>
      <c r="C30" s="53" t="s">
        <v>136</v>
      </c>
      <c r="D30" s="53" t="s">
        <v>137</v>
      </c>
      <c r="E30" s="53" t="s">
        <v>121</v>
      </c>
      <c r="F30" s="71" t="str">
        <f>VLOOKUP(E30,'Budget v Actual'!A:B,2,FALSE)</f>
        <v>Street Lighting Maintenance</v>
      </c>
      <c r="G30" s="55">
        <v>150.12</v>
      </c>
      <c r="H30" s="55"/>
      <c r="I30" s="56">
        <f t="shared" si="2"/>
        <v>150.12</v>
      </c>
      <c r="J30" s="57"/>
      <c r="K30" s="58"/>
      <c r="L30" s="59" t="s">
        <v>75</v>
      </c>
    </row>
    <row r="31" spans="1:12" s="59" customFormat="1" x14ac:dyDescent="0.2">
      <c r="A31" s="51"/>
      <c r="B31" s="52"/>
      <c r="C31" s="53"/>
      <c r="D31" s="53"/>
      <c r="E31" s="53"/>
      <c r="F31" s="71" t="e">
        <f>VLOOKUP(E31,'Budget v Actual'!A:B,2,FALSE)</f>
        <v>#N/A</v>
      </c>
      <c r="G31" s="55"/>
      <c r="H31" s="55"/>
      <c r="I31" s="56">
        <f t="shared" si="2"/>
        <v>0</v>
      </c>
      <c r="J31" s="57"/>
      <c r="K31" s="58"/>
      <c r="L31" s="59" t="s">
        <v>75</v>
      </c>
    </row>
    <row r="32" spans="1:12" s="59" customFormat="1" x14ac:dyDescent="0.2">
      <c r="A32" s="51"/>
      <c r="B32" s="52"/>
      <c r="C32" s="53"/>
      <c r="D32" s="53"/>
      <c r="E32" s="53"/>
      <c r="F32" s="71" t="e">
        <f>VLOOKUP(E32,'Budget v Actual'!A:B,2,FALSE)</f>
        <v>#N/A</v>
      </c>
      <c r="G32" s="55"/>
      <c r="H32" s="55"/>
      <c r="I32" s="56">
        <f t="shared" si="2"/>
        <v>0</v>
      </c>
      <c r="J32" s="57"/>
      <c r="K32" s="58"/>
      <c r="L32" s="59" t="s">
        <v>75</v>
      </c>
    </row>
    <row r="33" spans="1:12" s="59" customFormat="1" x14ac:dyDescent="0.2">
      <c r="A33" s="51"/>
      <c r="B33" s="52"/>
      <c r="C33" s="53"/>
      <c r="D33" s="53"/>
      <c r="E33" s="53"/>
      <c r="F33" s="71" t="e">
        <f>VLOOKUP(E33,'Budget v Actual'!A:B,2,FALSE)</f>
        <v>#N/A</v>
      </c>
      <c r="G33" s="55"/>
      <c r="H33" s="55"/>
      <c r="I33" s="56">
        <f t="shared" si="2"/>
        <v>0</v>
      </c>
      <c r="J33" s="57"/>
      <c r="K33" s="58"/>
      <c r="L33" s="59" t="s">
        <v>75</v>
      </c>
    </row>
    <row r="34" spans="1:12" s="59" customFormat="1" x14ac:dyDescent="0.2">
      <c r="A34" s="51"/>
      <c r="B34" s="52"/>
      <c r="C34" s="53"/>
      <c r="D34" s="53"/>
      <c r="E34" s="53"/>
      <c r="F34" s="71" t="e">
        <f>VLOOKUP(E34,'Budget v Actual'!A:B,2,FALSE)</f>
        <v>#N/A</v>
      </c>
      <c r="G34" s="55"/>
      <c r="H34" s="55"/>
      <c r="I34" s="56">
        <f t="shared" si="2"/>
        <v>0</v>
      </c>
      <c r="J34" s="57"/>
      <c r="K34" s="58"/>
      <c r="L34" s="59" t="s">
        <v>75</v>
      </c>
    </row>
    <row r="35" spans="1:12" s="59" customFormat="1" x14ac:dyDescent="0.2">
      <c r="A35" s="51"/>
      <c r="B35" s="52"/>
      <c r="C35" s="53"/>
      <c r="D35" s="53"/>
      <c r="E35" s="53"/>
      <c r="F35" s="71" t="e">
        <f>VLOOKUP(E35,'Budget v Actual'!A:B,2,FALSE)</f>
        <v>#N/A</v>
      </c>
      <c r="G35" s="55"/>
      <c r="H35" s="55"/>
      <c r="I35" s="56">
        <f t="shared" si="2"/>
        <v>0</v>
      </c>
      <c r="J35" s="57"/>
      <c r="K35" s="58"/>
    </row>
    <row r="36" spans="1:12" s="59" customFormat="1" x14ac:dyDescent="0.2">
      <c r="A36" s="51"/>
      <c r="B36" s="52"/>
      <c r="C36" s="53"/>
      <c r="D36" s="53"/>
      <c r="E36" s="53"/>
      <c r="F36" s="71" t="e">
        <f>VLOOKUP(E36,'Budget v Actual'!A:B,2,FALSE)</f>
        <v>#N/A</v>
      </c>
      <c r="G36" s="55"/>
      <c r="H36" s="55"/>
      <c r="I36" s="56">
        <f t="shared" si="2"/>
        <v>0</v>
      </c>
      <c r="J36" s="57"/>
      <c r="K36" s="58"/>
      <c r="L36" s="59" t="s">
        <v>75</v>
      </c>
    </row>
    <row r="37" spans="1:12" s="59" customFormat="1" x14ac:dyDescent="0.2">
      <c r="A37" s="51"/>
      <c r="B37" s="52"/>
      <c r="C37" s="53"/>
      <c r="D37" s="53"/>
      <c r="E37" s="53"/>
      <c r="F37" s="71" t="e">
        <f>VLOOKUP(E37,'Budget v Actual'!A:B,2,FALSE)</f>
        <v>#N/A</v>
      </c>
      <c r="G37" s="55"/>
      <c r="H37" s="55"/>
      <c r="I37" s="56">
        <f t="shared" si="2"/>
        <v>0</v>
      </c>
      <c r="J37" s="57"/>
      <c r="K37" s="58"/>
      <c r="L37" s="59" t="s">
        <v>75</v>
      </c>
    </row>
    <row r="38" spans="1:12" s="59" customFormat="1" x14ac:dyDescent="0.2">
      <c r="A38" s="51"/>
      <c r="B38" s="52"/>
      <c r="C38" s="53"/>
      <c r="D38" s="53"/>
      <c r="E38" s="53"/>
      <c r="F38" s="71" t="e">
        <f>VLOOKUP(E38,'Budget v Actual'!A:B,2,FALSE)</f>
        <v>#N/A</v>
      </c>
      <c r="G38" s="55"/>
      <c r="H38" s="55"/>
      <c r="I38" s="56">
        <f t="shared" si="2"/>
        <v>0</v>
      </c>
      <c r="J38" s="57"/>
      <c r="K38" s="58"/>
      <c r="L38" s="59" t="s">
        <v>75</v>
      </c>
    </row>
    <row r="39" spans="1:12" s="59" customFormat="1" x14ac:dyDescent="0.2">
      <c r="A39" s="51"/>
      <c r="B39" s="52"/>
      <c r="C39" s="53"/>
      <c r="D39" s="53"/>
      <c r="E39" s="53"/>
      <c r="F39" s="71" t="e">
        <f>VLOOKUP(E39,'Budget v Actual'!A:B,2,FALSE)</f>
        <v>#N/A</v>
      </c>
      <c r="G39" s="55"/>
      <c r="H39" s="55"/>
      <c r="I39" s="56">
        <f t="shared" si="2"/>
        <v>0</v>
      </c>
      <c r="J39" s="57"/>
      <c r="K39" s="58"/>
      <c r="L39" s="59" t="s">
        <v>75</v>
      </c>
    </row>
    <row r="40" spans="1:12" s="59" customFormat="1" x14ac:dyDescent="0.2">
      <c r="A40" s="51"/>
      <c r="B40" s="52"/>
      <c r="C40" s="53"/>
      <c r="D40" s="53"/>
      <c r="E40" s="53"/>
      <c r="F40" s="71" t="e">
        <f>VLOOKUP(E40,'Budget v Actual'!A:B,2,FALSE)</f>
        <v>#N/A</v>
      </c>
      <c r="G40" s="55"/>
      <c r="H40" s="55"/>
      <c r="I40" s="56">
        <f t="shared" si="2"/>
        <v>0</v>
      </c>
      <c r="J40" s="57"/>
      <c r="K40" s="58"/>
      <c r="L40" s="59" t="s">
        <v>75</v>
      </c>
    </row>
    <row r="41" spans="1:12" s="59" customFormat="1" x14ac:dyDescent="0.2">
      <c r="A41" s="51"/>
      <c r="B41" s="52"/>
      <c r="C41" s="53"/>
      <c r="D41" s="53"/>
      <c r="E41" s="53"/>
      <c r="F41" s="71" t="e">
        <f>VLOOKUP(E41,'Budget v Actual'!A:B,2,FALSE)</f>
        <v>#N/A</v>
      </c>
      <c r="G41" s="55"/>
      <c r="H41" s="55"/>
      <c r="I41" s="56">
        <f t="shared" si="2"/>
        <v>0</v>
      </c>
      <c r="J41" s="57"/>
      <c r="K41" s="58"/>
      <c r="L41" s="59" t="s">
        <v>75</v>
      </c>
    </row>
    <row r="42" spans="1:12" s="59" customFormat="1" x14ac:dyDescent="0.2">
      <c r="A42" s="51"/>
      <c r="B42" s="52"/>
      <c r="C42" s="53"/>
      <c r="D42" s="53"/>
      <c r="E42" s="53"/>
      <c r="F42" s="71" t="e">
        <f>VLOOKUP(E42,'Budget v Actual'!A:B,2,FALSE)</f>
        <v>#N/A</v>
      </c>
      <c r="G42" s="55"/>
      <c r="H42" s="55"/>
      <c r="I42" s="56">
        <f t="shared" si="2"/>
        <v>0</v>
      </c>
      <c r="J42" s="57"/>
      <c r="K42" s="58"/>
      <c r="L42" s="59" t="s">
        <v>75</v>
      </c>
    </row>
    <row r="43" spans="1:12" s="59" customFormat="1" x14ac:dyDescent="0.2">
      <c r="A43" s="51"/>
      <c r="B43" s="52"/>
      <c r="C43" s="53"/>
      <c r="D43" s="53"/>
      <c r="E43" s="53"/>
      <c r="F43" s="71" t="e">
        <f>VLOOKUP(E43,'Budget v Actual'!A:B,2,FALSE)</f>
        <v>#N/A</v>
      </c>
      <c r="G43" s="55"/>
      <c r="H43" s="55"/>
      <c r="I43" s="56">
        <f t="shared" si="2"/>
        <v>0</v>
      </c>
      <c r="J43" s="57"/>
      <c r="K43" s="58"/>
      <c r="L43" s="59" t="s">
        <v>75</v>
      </c>
    </row>
    <row r="44" spans="1:12" s="59" customFormat="1" x14ac:dyDescent="0.2">
      <c r="A44" s="51"/>
      <c r="B44" s="52"/>
      <c r="C44" s="53"/>
      <c r="D44" s="53"/>
      <c r="E44" s="53"/>
      <c r="F44" s="71" t="e">
        <f>VLOOKUP(E44,'Budget v Actual'!A:B,2,FALSE)</f>
        <v>#N/A</v>
      </c>
      <c r="G44" s="55"/>
      <c r="H44" s="55"/>
      <c r="I44" s="56">
        <f t="shared" si="2"/>
        <v>0</v>
      </c>
      <c r="J44" s="57"/>
      <c r="K44" s="58"/>
      <c r="L44" s="59" t="s">
        <v>75</v>
      </c>
    </row>
    <row r="45" spans="1:12" s="59" customFormat="1" x14ac:dyDescent="0.2">
      <c r="A45" s="51"/>
      <c r="B45" s="52"/>
      <c r="C45" s="53"/>
      <c r="D45" s="53"/>
      <c r="E45" s="53"/>
      <c r="F45" s="71" t="e">
        <f>VLOOKUP(E45,'Budget v Actual'!A:B,2,FALSE)</f>
        <v>#N/A</v>
      </c>
      <c r="G45" s="55"/>
      <c r="H45" s="55"/>
      <c r="I45" s="56">
        <f t="shared" si="2"/>
        <v>0</v>
      </c>
      <c r="J45" s="57"/>
      <c r="K45" s="58"/>
    </row>
    <row r="46" spans="1:12" s="59" customFormat="1" x14ac:dyDescent="0.2">
      <c r="A46" s="51"/>
      <c r="B46" s="52"/>
      <c r="C46" s="53"/>
      <c r="D46" s="53"/>
      <c r="E46" s="53"/>
      <c r="F46" s="71" t="e">
        <f>VLOOKUP(E46,'Budget v Actual'!A:B,2,FALSE)</f>
        <v>#N/A</v>
      </c>
      <c r="G46" s="55"/>
      <c r="H46" s="55"/>
      <c r="I46" s="56">
        <f t="shared" si="2"/>
        <v>0</v>
      </c>
      <c r="J46" s="57"/>
      <c r="K46" s="58"/>
      <c r="L46" s="59" t="s">
        <v>75</v>
      </c>
    </row>
    <row r="47" spans="1:12" s="59" customFormat="1" x14ac:dyDescent="0.2">
      <c r="A47" s="51"/>
      <c r="B47" s="52"/>
      <c r="C47" s="53"/>
      <c r="D47" s="53"/>
      <c r="E47" s="53"/>
      <c r="F47" s="71" t="e">
        <f>VLOOKUP(E47,'Budget v Actual'!A:B,2,FALSE)</f>
        <v>#N/A</v>
      </c>
      <c r="G47" s="55"/>
      <c r="H47" s="55"/>
      <c r="I47" s="56">
        <f t="shared" si="2"/>
        <v>0</v>
      </c>
      <c r="J47" s="57"/>
      <c r="K47" s="58"/>
    </row>
    <row r="48" spans="1:12" s="59" customFormat="1" x14ac:dyDescent="0.2">
      <c r="A48" s="51"/>
      <c r="B48" s="52"/>
      <c r="C48" s="53"/>
      <c r="D48" s="53"/>
      <c r="E48" s="53"/>
      <c r="F48" s="71" t="e">
        <f>VLOOKUP(E48,'Budget v Actual'!A:B,2,FALSE)</f>
        <v>#N/A</v>
      </c>
      <c r="G48" s="55"/>
      <c r="H48" s="55"/>
      <c r="I48" s="56">
        <f t="shared" si="2"/>
        <v>0</v>
      </c>
      <c r="J48" s="57"/>
      <c r="K48" s="58"/>
    </row>
    <row r="49" spans="1:11" s="59" customFormat="1" x14ac:dyDescent="0.2">
      <c r="A49" s="51"/>
      <c r="B49" s="52"/>
      <c r="C49" s="53"/>
      <c r="D49" s="53"/>
      <c r="E49" s="53"/>
      <c r="F49" s="71" t="e">
        <f>VLOOKUP(E49,'Budget v Actual'!A:B,2,FALSE)</f>
        <v>#N/A</v>
      </c>
      <c r="G49" s="55"/>
      <c r="H49" s="55"/>
      <c r="I49" s="56">
        <f t="shared" si="2"/>
        <v>0</v>
      </c>
      <c r="J49" s="57"/>
      <c r="K49" s="58"/>
    </row>
    <row r="50" spans="1:11" s="59" customFormat="1" x14ac:dyDescent="0.2">
      <c r="A50" s="51"/>
      <c r="B50" s="52"/>
      <c r="C50" s="53"/>
      <c r="D50" s="53"/>
      <c r="E50" s="53"/>
      <c r="F50" s="71" t="e">
        <f>VLOOKUP(E50,'Budget v Actual'!A:B,2,FALSE)</f>
        <v>#N/A</v>
      </c>
      <c r="G50" s="55"/>
      <c r="H50" s="55"/>
      <c r="I50" s="56">
        <f t="shared" si="2"/>
        <v>0</v>
      </c>
      <c r="J50" s="57"/>
      <c r="K50" s="58"/>
    </row>
    <row r="51" spans="1:11" s="59" customFormat="1" x14ac:dyDescent="0.2">
      <c r="A51" s="51"/>
      <c r="B51" s="52"/>
      <c r="C51" s="53"/>
      <c r="D51" s="53"/>
      <c r="E51" s="53"/>
      <c r="F51" s="71" t="e">
        <f>VLOOKUP(E51,'Budget v Actual'!A:B,2,FALSE)</f>
        <v>#N/A</v>
      </c>
      <c r="G51" s="55"/>
      <c r="H51" s="55"/>
      <c r="I51" s="56"/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/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/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/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/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/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71" t="e">
        <f>VLOOKUP(E58,'Budget v Actual'!A:B,2,FALSE)</f>
        <v>#N/A</v>
      </c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71" t="e">
        <f>VLOOKUP(E59,'Budget v Actual'!A:B,2,FALSE)</f>
        <v>#N/A</v>
      </c>
      <c r="G59" s="55"/>
      <c r="H59" s="55"/>
      <c r="I59" s="56">
        <f t="shared" ref="I59:I62" si="3">SUM(G59:H59)</f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71" t="e">
        <f>VLOOKUP(E60,'Budget v Actual'!A:B,2,FALSE)</f>
        <v>#N/A</v>
      </c>
      <c r="G60" s="55"/>
      <c r="H60" s="55"/>
      <c r="I60" s="56">
        <f t="shared" si="3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3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3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469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8" zoomScaleNormal="100" workbookViewId="0">
      <selection activeCell="G47" sqref="G47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6" customWidth="1"/>
    <col min="5" max="8" width="11.42578125" style="116" customWidth="1"/>
    <col min="9" max="9" width="2.28515625" style="116" customWidth="1"/>
    <col min="10" max="10" width="11.42578125" style="117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97</v>
      </c>
      <c r="D1" s="75"/>
      <c r="E1" s="120" t="s">
        <v>98</v>
      </c>
      <c r="F1" s="120" t="s">
        <v>99</v>
      </c>
      <c r="G1" s="76" t="s">
        <v>43</v>
      </c>
      <c r="H1" s="76" t="s">
        <v>100</v>
      </c>
      <c r="I1" s="76"/>
      <c r="J1" s="121" t="s">
        <v>101</v>
      </c>
    </row>
    <row r="2" spans="1:10" x14ac:dyDescent="0.2">
      <c r="B2" s="77" t="s">
        <v>11</v>
      </c>
      <c r="C2" s="78"/>
      <c r="D2" s="79"/>
      <c r="E2" s="80"/>
      <c r="F2" s="80"/>
      <c r="G2" s="80"/>
      <c r="H2" s="80"/>
      <c r="I2" s="80"/>
      <c r="J2" s="81"/>
    </row>
    <row r="3" spans="1:10" x14ac:dyDescent="0.2">
      <c r="A3" s="82" t="s">
        <v>17</v>
      </c>
      <c r="B3" s="82" t="s">
        <v>3</v>
      </c>
      <c r="C3" s="78">
        <v>11623</v>
      </c>
      <c r="D3" s="83"/>
      <c r="E3" s="80">
        <f>SUMIF(Receipts!E:E,A3,Receipts!G:G)</f>
        <v>5811.5</v>
      </c>
      <c r="F3" s="80"/>
      <c r="G3" s="80">
        <f t="shared" ref="G3:G12" si="0">SUM(E3:F3)</f>
        <v>5811.5</v>
      </c>
      <c r="H3" s="80"/>
      <c r="I3" s="80"/>
      <c r="J3" s="81"/>
    </row>
    <row r="4" spans="1:10" x14ac:dyDescent="0.2">
      <c r="A4" s="82" t="s">
        <v>18</v>
      </c>
      <c r="B4" s="82" t="s">
        <v>90</v>
      </c>
      <c r="C4" s="78">
        <v>0</v>
      </c>
      <c r="D4" s="83"/>
      <c r="E4" s="80">
        <f>SUMIF(Receipts!E:E,A4,Receipts!G:G)</f>
        <v>0</v>
      </c>
      <c r="F4" s="80"/>
      <c r="G4" s="80">
        <f t="shared" si="0"/>
        <v>0</v>
      </c>
      <c r="H4" s="80"/>
      <c r="I4" s="80"/>
      <c r="J4" s="81"/>
    </row>
    <row r="5" spans="1:10" x14ac:dyDescent="0.2">
      <c r="A5" s="73" t="s">
        <v>19</v>
      </c>
      <c r="B5" s="82" t="s">
        <v>94</v>
      </c>
      <c r="C5" s="78">
        <v>800</v>
      </c>
      <c r="D5" s="83"/>
      <c r="E5" s="80">
        <f>SUMIF(Receipts!E:E,A5,Receipts!G:G)</f>
        <v>800</v>
      </c>
      <c r="F5" s="80"/>
      <c r="G5" s="80">
        <f t="shared" si="0"/>
        <v>800</v>
      </c>
      <c r="H5" s="80"/>
      <c r="I5" s="80"/>
      <c r="J5" s="81"/>
    </row>
    <row r="6" spans="1:10" x14ac:dyDescent="0.2">
      <c r="A6" s="73" t="s">
        <v>57</v>
      </c>
      <c r="B6" s="82" t="s">
        <v>80</v>
      </c>
      <c r="C6" s="78">
        <v>180</v>
      </c>
      <c r="D6" s="83"/>
      <c r="E6" s="80">
        <f>SUMIF(Receipts!E:E,A6,Receipts!G:G)</f>
        <v>20</v>
      </c>
      <c r="F6" s="80"/>
      <c r="G6" s="80">
        <f t="shared" si="0"/>
        <v>20</v>
      </c>
      <c r="H6" s="80"/>
      <c r="I6" s="80"/>
      <c r="J6" s="81"/>
    </row>
    <row r="7" spans="1:10" x14ac:dyDescent="0.2">
      <c r="A7" s="73" t="s">
        <v>20</v>
      </c>
      <c r="B7" s="73" t="s">
        <v>0</v>
      </c>
      <c r="C7" s="78">
        <v>0</v>
      </c>
      <c r="D7" s="83"/>
      <c r="E7" s="80">
        <f>SUMIF(Receipts!E:E,A7,Receipts!G:G)</f>
        <v>0</v>
      </c>
      <c r="F7" s="80"/>
      <c r="G7" s="80">
        <f t="shared" si="0"/>
        <v>0</v>
      </c>
      <c r="H7" s="80"/>
      <c r="I7" s="80"/>
      <c r="J7" s="81"/>
    </row>
    <row r="8" spans="1:10" x14ac:dyDescent="0.2">
      <c r="A8" s="73" t="s">
        <v>42</v>
      </c>
      <c r="B8" s="82" t="s">
        <v>49</v>
      </c>
      <c r="C8" s="78">
        <v>0</v>
      </c>
      <c r="D8" s="83"/>
      <c r="E8" s="80">
        <f>SUMIF(Receipts!E:E,A8,Receipts!G:G)</f>
        <v>0</v>
      </c>
      <c r="F8" s="80"/>
      <c r="G8" s="80">
        <f t="shared" si="0"/>
        <v>0</v>
      </c>
      <c r="H8" s="80"/>
      <c r="I8" s="80"/>
      <c r="J8" s="81"/>
    </row>
    <row r="9" spans="1:10" x14ac:dyDescent="0.2">
      <c r="A9" s="73" t="s">
        <v>69</v>
      </c>
      <c r="B9" s="82" t="s">
        <v>86</v>
      </c>
      <c r="C9" s="78">
        <v>0</v>
      </c>
      <c r="D9" s="83"/>
      <c r="E9" s="80"/>
      <c r="F9" s="80">
        <f>SUMIF(Receipts!E:E,A9,Receipts!G:G)</f>
        <v>0</v>
      </c>
      <c r="G9" s="80">
        <f t="shared" si="0"/>
        <v>0</v>
      </c>
      <c r="H9" s="80"/>
      <c r="I9" s="80"/>
      <c r="J9" s="81"/>
    </row>
    <row r="10" spans="1:10" x14ac:dyDescent="0.2">
      <c r="A10" s="73" t="s">
        <v>44</v>
      </c>
      <c r="B10" s="73" t="s">
        <v>84</v>
      </c>
      <c r="C10" s="78">
        <v>0</v>
      </c>
      <c r="D10" s="83"/>
      <c r="E10" s="84" t="s">
        <v>68</v>
      </c>
      <c r="F10" s="80"/>
      <c r="G10" s="80">
        <f t="shared" si="0"/>
        <v>0</v>
      </c>
      <c r="H10" s="80"/>
      <c r="I10" s="80"/>
      <c r="J10" s="81">
        <f>SUMIF(Receipts!E:E,A10,Receipts!G:G)</f>
        <v>0</v>
      </c>
    </row>
    <row r="11" spans="1:10" x14ac:dyDescent="0.2">
      <c r="A11" s="73" t="s">
        <v>38</v>
      </c>
      <c r="B11" s="73" t="s">
        <v>4</v>
      </c>
      <c r="C11" s="78"/>
      <c r="D11" s="83"/>
      <c r="E11" s="80">
        <f>SUMIF(Receipts!E:E,A11,Receipts!G:G)</f>
        <v>1613.96</v>
      </c>
      <c r="F11" s="80"/>
      <c r="G11" s="80">
        <f t="shared" si="0"/>
        <v>1613.96</v>
      </c>
      <c r="H11" s="80"/>
      <c r="I11" s="80"/>
      <c r="J11" s="81"/>
    </row>
    <row r="12" spans="1:10" s="77" customFormat="1" x14ac:dyDescent="0.2">
      <c r="C12" s="85">
        <f>SUM(C3:C11)</f>
        <v>12603</v>
      </c>
      <c r="D12" s="86"/>
      <c r="E12" s="87">
        <f>SUM(E3:E11)</f>
        <v>8245.4599999999991</v>
      </c>
      <c r="F12" s="87">
        <f>SUM(F3:F11)</f>
        <v>0</v>
      </c>
      <c r="G12" s="87">
        <f t="shared" si="0"/>
        <v>8245.4599999999991</v>
      </c>
      <c r="H12" s="87"/>
      <c r="I12" s="87"/>
      <c r="J12" s="88">
        <f>SUM(J5:J11)</f>
        <v>0</v>
      </c>
    </row>
    <row r="13" spans="1:10" x14ac:dyDescent="0.2">
      <c r="C13" s="78"/>
      <c r="D13" s="83"/>
      <c r="E13" s="80"/>
      <c r="F13" s="80"/>
      <c r="G13" s="80"/>
      <c r="H13" s="80"/>
      <c r="I13" s="80"/>
      <c r="J13" s="81"/>
    </row>
    <row r="14" spans="1:10" x14ac:dyDescent="0.2">
      <c r="C14" s="78"/>
      <c r="D14" s="83"/>
      <c r="E14" s="80"/>
      <c r="F14" s="80"/>
      <c r="G14" s="80"/>
      <c r="H14" s="80"/>
      <c r="I14" s="80"/>
      <c r="J14" s="81"/>
    </row>
    <row r="15" spans="1:10" x14ac:dyDescent="0.2">
      <c r="B15" s="77" t="s">
        <v>21</v>
      </c>
      <c r="C15" s="78"/>
      <c r="D15" s="83"/>
      <c r="E15" s="80"/>
      <c r="F15" s="80"/>
      <c r="G15" s="80"/>
      <c r="H15" s="80"/>
      <c r="I15" s="80"/>
      <c r="J15" s="81"/>
    </row>
    <row r="16" spans="1:10" x14ac:dyDescent="0.2">
      <c r="A16" s="73" t="s">
        <v>22</v>
      </c>
      <c r="B16" s="73" t="s">
        <v>13</v>
      </c>
      <c r="C16" s="78">
        <v>6103.2</v>
      </c>
      <c r="D16" s="83"/>
      <c r="E16" s="80">
        <f>SUMIF(Payments!E:E,A16,Payments!G:G)</f>
        <v>2038.7899999999997</v>
      </c>
      <c r="F16" s="80"/>
      <c r="G16" s="80">
        <f t="shared" ref="G16:G38" si="1">SUM(E16:F16)</f>
        <v>2038.7899999999997</v>
      </c>
      <c r="H16" s="80"/>
      <c r="I16" s="80"/>
      <c r="J16" s="81"/>
    </row>
    <row r="17" spans="1:10" x14ac:dyDescent="0.2">
      <c r="A17" s="73" t="s">
        <v>23</v>
      </c>
      <c r="B17" s="73" t="s">
        <v>16</v>
      </c>
      <c r="C17" s="78">
        <v>220</v>
      </c>
      <c r="D17" s="83"/>
      <c r="E17" s="80">
        <f>SUMIF(Payments!E:E,A17,Payments!G:G)</f>
        <v>0</v>
      </c>
      <c r="F17" s="80"/>
      <c r="G17" s="80">
        <f t="shared" si="1"/>
        <v>0</v>
      </c>
      <c r="H17" s="80"/>
      <c r="I17" s="80"/>
      <c r="J17" s="81"/>
    </row>
    <row r="18" spans="1:10" x14ac:dyDescent="0.2">
      <c r="A18" s="73" t="s">
        <v>24</v>
      </c>
      <c r="B18" s="73" t="s">
        <v>1</v>
      </c>
      <c r="C18" s="78">
        <v>570</v>
      </c>
      <c r="D18" s="83"/>
      <c r="E18" s="80">
        <f>SUMIF(Payments!E:E,A18,Payments!G:G)</f>
        <v>1097.3800000000001</v>
      </c>
      <c r="F18" s="80"/>
      <c r="G18" s="80">
        <f t="shared" si="1"/>
        <v>1097.3800000000001</v>
      </c>
      <c r="H18" s="80"/>
      <c r="I18" s="80"/>
      <c r="J18" s="81"/>
    </row>
    <row r="19" spans="1:10" x14ac:dyDescent="0.2">
      <c r="A19" s="73" t="s">
        <v>26</v>
      </c>
      <c r="B19" s="73" t="s">
        <v>25</v>
      </c>
      <c r="C19" s="78">
        <v>150</v>
      </c>
      <c r="D19" s="83"/>
      <c r="E19" s="80">
        <f>SUMIF(Payments!E:E,A19,Payments!G:G)</f>
        <v>0</v>
      </c>
      <c r="F19" s="80"/>
      <c r="G19" s="80">
        <f t="shared" si="1"/>
        <v>0</v>
      </c>
      <c r="H19" s="80"/>
      <c r="I19" s="80"/>
      <c r="J19" s="81"/>
    </row>
    <row r="20" spans="1:10" x14ac:dyDescent="0.2">
      <c r="A20" s="73" t="s">
        <v>27</v>
      </c>
      <c r="B20" s="73" t="s">
        <v>28</v>
      </c>
      <c r="C20" s="78">
        <v>200</v>
      </c>
      <c r="D20" s="83"/>
      <c r="E20" s="80">
        <f>SUMIF(Payments!E:E,A20,Payments!G:G)</f>
        <v>212.44</v>
      </c>
      <c r="F20" s="80"/>
      <c r="G20" s="80">
        <f t="shared" si="1"/>
        <v>212.44</v>
      </c>
      <c r="H20" s="80"/>
      <c r="I20" s="80"/>
      <c r="J20" s="81"/>
    </row>
    <row r="21" spans="1:10" x14ac:dyDescent="0.2">
      <c r="A21" s="82" t="s">
        <v>29</v>
      </c>
      <c r="B21" s="82" t="s">
        <v>50</v>
      </c>
      <c r="C21" s="78">
        <v>0</v>
      </c>
      <c r="D21" s="83"/>
      <c r="E21" s="80">
        <f>SUMIF(Payments!E:E,A21,Payments!G:G)</f>
        <v>0</v>
      </c>
      <c r="F21" s="80"/>
      <c r="G21" s="80">
        <f t="shared" si="1"/>
        <v>0</v>
      </c>
      <c r="H21" s="80"/>
      <c r="I21" s="80"/>
      <c r="J21" s="81"/>
    </row>
    <row r="22" spans="1:10" x14ac:dyDescent="0.2">
      <c r="A22" s="73" t="s">
        <v>30</v>
      </c>
      <c r="B22" s="73" t="s">
        <v>56</v>
      </c>
      <c r="C22" s="78">
        <v>2400</v>
      </c>
      <c r="D22" s="83"/>
      <c r="E22" s="80">
        <f>SUMIF(Payments!E:E,A22,Payments!G:G)</f>
        <v>500</v>
      </c>
      <c r="F22" s="80"/>
      <c r="G22" s="80">
        <f t="shared" si="1"/>
        <v>500</v>
      </c>
      <c r="H22" s="80"/>
      <c r="I22" s="80"/>
      <c r="J22" s="81"/>
    </row>
    <row r="23" spans="1:10" x14ac:dyDescent="0.2">
      <c r="A23" s="73" t="s">
        <v>31</v>
      </c>
      <c r="B23" s="73" t="s">
        <v>55</v>
      </c>
      <c r="C23" s="78">
        <v>500</v>
      </c>
      <c r="D23" s="83"/>
      <c r="E23" s="80">
        <f>SUMIF(Payments!E:E,A23,Payments!G:G)</f>
        <v>31</v>
      </c>
      <c r="F23" s="80"/>
      <c r="G23" s="80">
        <f t="shared" si="1"/>
        <v>31</v>
      </c>
      <c r="H23" s="80"/>
      <c r="I23" s="80"/>
      <c r="J23" s="81"/>
    </row>
    <row r="24" spans="1:10" x14ac:dyDescent="0.2">
      <c r="A24" s="73" t="s">
        <v>32</v>
      </c>
      <c r="B24" s="73" t="s">
        <v>83</v>
      </c>
      <c r="C24" s="78">
        <v>100</v>
      </c>
      <c r="D24" s="83"/>
      <c r="E24" s="80">
        <f>SUMIF(Payments!E:E,A24,Payments!G:G)</f>
        <v>75</v>
      </c>
      <c r="F24" s="80"/>
      <c r="G24" s="80">
        <f t="shared" si="1"/>
        <v>75</v>
      </c>
      <c r="H24" s="80"/>
      <c r="I24" s="80"/>
      <c r="J24" s="81"/>
    </row>
    <row r="25" spans="1:10" x14ac:dyDescent="0.2">
      <c r="A25" s="73" t="s">
        <v>33</v>
      </c>
      <c r="B25" s="73" t="s">
        <v>15</v>
      </c>
      <c r="C25" s="78">
        <v>100</v>
      </c>
      <c r="D25" s="83"/>
      <c r="E25" s="80">
        <f>SUMIF(Payments!E:E,A25,Payments!G:G)</f>
        <v>0</v>
      </c>
      <c r="F25" s="80"/>
      <c r="G25" s="80">
        <f t="shared" si="1"/>
        <v>0</v>
      </c>
      <c r="H25" s="80"/>
      <c r="I25" s="80"/>
      <c r="J25" s="81"/>
    </row>
    <row r="26" spans="1:10" x14ac:dyDescent="0.2">
      <c r="A26" s="73" t="s">
        <v>2</v>
      </c>
      <c r="B26" s="73" t="s">
        <v>7</v>
      </c>
      <c r="C26" s="78">
        <v>95</v>
      </c>
      <c r="D26" s="83"/>
      <c r="E26" s="80">
        <f>SUMIF(Payments!E:E,A26,Payments!G:G)</f>
        <v>0</v>
      </c>
      <c r="F26" s="80"/>
      <c r="G26" s="80">
        <f t="shared" si="1"/>
        <v>0</v>
      </c>
      <c r="H26" s="80"/>
      <c r="I26" s="80"/>
      <c r="J26" s="81"/>
    </row>
    <row r="27" spans="1:10" x14ac:dyDescent="0.2">
      <c r="A27" s="73" t="s">
        <v>58</v>
      </c>
      <c r="B27" s="73" t="s">
        <v>67</v>
      </c>
      <c r="C27" s="78">
        <v>350</v>
      </c>
      <c r="D27" s="83"/>
      <c r="E27" s="80">
        <f>SUMIF(Payments!E:E,A27,Payments!G:G)</f>
        <v>198</v>
      </c>
      <c r="F27" s="80"/>
      <c r="G27" s="80">
        <f t="shared" si="1"/>
        <v>198</v>
      </c>
      <c r="H27" s="80"/>
      <c r="I27" s="80"/>
      <c r="J27" s="81"/>
    </row>
    <row r="28" spans="1:10" x14ac:dyDescent="0.2">
      <c r="A28" s="73" t="s">
        <v>59</v>
      </c>
      <c r="B28" s="73" t="s">
        <v>51</v>
      </c>
      <c r="C28" s="78">
        <v>350</v>
      </c>
      <c r="D28" s="83"/>
      <c r="E28" s="80">
        <f>SUMIF(Payments!E:E,A28,Payments!G:G)</f>
        <v>300</v>
      </c>
      <c r="F28" s="80"/>
      <c r="G28" s="80">
        <f t="shared" si="1"/>
        <v>300</v>
      </c>
      <c r="H28" s="80"/>
      <c r="I28" s="80"/>
      <c r="J28" s="81"/>
    </row>
    <row r="29" spans="1:10" x14ac:dyDescent="0.2">
      <c r="A29" s="73" t="s">
        <v>34</v>
      </c>
      <c r="B29" s="119" t="s">
        <v>92</v>
      </c>
      <c r="C29" s="78">
        <v>200</v>
      </c>
      <c r="D29" s="83"/>
      <c r="E29" s="80">
        <f>SUMIF(Payments!E:E,A29,Payments!G:G)</f>
        <v>200</v>
      </c>
      <c r="F29" s="80"/>
      <c r="G29" s="80">
        <f t="shared" si="1"/>
        <v>200</v>
      </c>
      <c r="H29" s="80"/>
      <c r="I29" s="80"/>
      <c r="J29" s="81"/>
    </row>
    <row r="30" spans="1:10" x14ac:dyDescent="0.2">
      <c r="A30" s="73" t="s">
        <v>35</v>
      </c>
      <c r="B30" s="73" t="s">
        <v>54</v>
      </c>
      <c r="C30" s="78">
        <v>1600</v>
      </c>
      <c r="D30" s="83"/>
      <c r="E30" s="80">
        <f>SUMIF(Payments!E:E,A30,Payments!G:G)</f>
        <v>1515</v>
      </c>
      <c r="F30" s="80"/>
      <c r="G30" s="80">
        <f t="shared" si="1"/>
        <v>1515</v>
      </c>
      <c r="H30" s="80"/>
      <c r="I30" s="80"/>
      <c r="J30" s="81"/>
    </row>
    <row r="31" spans="1:10" x14ac:dyDescent="0.2">
      <c r="A31" s="73" t="s">
        <v>60</v>
      </c>
      <c r="B31" s="73" t="s">
        <v>36</v>
      </c>
      <c r="C31" s="78">
        <v>100</v>
      </c>
      <c r="D31" s="83"/>
      <c r="E31" s="80">
        <f>SUMIF(Payments!E:E,A31,Payments!G:G)</f>
        <v>0</v>
      </c>
      <c r="F31" s="80"/>
      <c r="G31" s="80">
        <f t="shared" si="1"/>
        <v>0</v>
      </c>
      <c r="H31" s="80"/>
      <c r="I31" s="80"/>
      <c r="J31" s="81"/>
    </row>
    <row r="32" spans="1:10" x14ac:dyDescent="0.2">
      <c r="A32" s="73" t="s">
        <v>37</v>
      </c>
      <c r="B32" s="73" t="s">
        <v>81</v>
      </c>
      <c r="C32" s="78">
        <v>0</v>
      </c>
      <c r="D32" s="83"/>
      <c r="E32" s="80">
        <f>SUMIF(Payments!E:E,A32,Payments!G:G)</f>
        <v>0</v>
      </c>
      <c r="F32" s="80"/>
      <c r="G32" s="80">
        <f t="shared" si="1"/>
        <v>0</v>
      </c>
      <c r="H32" s="80"/>
      <c r="I32" s="80"/>
      <c r="J32" s="81"/>
    </row>
    <row r="33" spans="1:15" x14ac:dyDescent="0.2">
      <c r="A33" s="73" t="s">
        <v>61</v>
      </c>
      <c r="B33" s="82" t="s">
        <v>82</v>
      </c>
      <c r="C33" s="78">
        <v>0</v>
      </c>
      <c r="D33" s="83"/>
      <c r="E33" s="84" t="s">
        <v>68</v>
      </c>
      <c r="F33" s="80">
        <f>SUMIF(Payments!E:E,A33,Payments!G:G)</f>
        <v>0</v>
      </c>
      <c r="G33" s="80">
        <f t="shared" si="1"/>
        <v>0</v>
      </c>
      <c r="H33" s="80"/>
      <c r="I33" s="80"/>
      <c r="J33" s="81"/>
    </row>
    <row r="34" spans="1:15" x14ac:dyDescent="0.2">
      <c r="A34" s="73" t="s">
        <v>62</v>
      </c>
      <c r="B34" s="73" t="s">
        <v>78</v>
      </c>
      <c r="C34" s="78">
        <v>165</v>
      </c>
      <c r="D34" s="83"/>
      <c r="E34" s="80">
        <f>SUMIF(Payments!E:E,A34,Payments!G:G)</f>
        <v>0</v>
      </c>
      <c r="F34" s="89"/>
      <c r="G34" s="80">
        <f t="shared" si="1"/>
        <v>0</v>
      </c>
      <c r="H34" s="80"/>
      <c r="I34" s="80"/>
      <c r="J34" s="81"/>
    </row>
    <row r="35" spans="1:15" x14ac:dyDescent="0.2">
      <c r="A35" s="73" t="s">
        <v>63</v>
      </c>
      <c r="B35" s="73" t="s">
        <v>79</v>
      </c>
      <c r="C35" s="78">
        <v>200</v>
      </c>
      <c r="D35" s="83"/>
      <c r="E35" s="80">
        <f>SUMIF(Payments!E:E,A35,Payments!G:G)</f>
        <v>180.12</v>
      </c>
      <c r="F35" s="89"/>
      <c r="G35" s="80">
        <f t="shared" si="1"/>
        <v>180.12</v>
      </c>
      <c r="H35" s="80"/>
      <c r="I35" s="80"/>
      <c r="J35" s="81"/>
    </row>
    <row r="36" spans="1:15" x14ac:dyDescent="0.2">
      <c r="A36" s="73" t="s">
        <v>64</v>
      </c>
      <c r="B36" s="73" t="s">
        <v>80</v>
      </c>
      <c r="C36" s="78">
        <v>250</v>
      </c>
      <c r="D36" s="83"/>
      <c r="E36" s="80">
        <f>SUMIF(Payments!E:E,A36,Payments!G:G)</f>
        <v>0</v>
      </c>
      <c r="F36" s="80"/>
      <c r="G36" s="80">
        <f t="shared" si="1"/>
        <v>0</v>
      </c>
      <c r="H36" s="80"/>
      <c r="I36" s="80"/>
      <c r="J36" s="81"/>
    </row>
    <row r="37" spans="1:15" x14ac:dyDescent="0.2">
      <c r="A37" s="73" t="s">
        <v>45</v>
      </c>
      <c r="B37" s="73" t="s">
        <v>91</v>
      </c>
      <c r="C37" s="78">
        <v>0</v>
      </c>
      <c r="D37" s="83"/>
      <c r="E37" s="80">
        <v>0</v>
      </c>
      <c r="F37" s="80"/>
      <c r="G37" s="80">
        <f t="shared" si="1"/>
        <v>0</v>
      </c>
      <c r="H37" s="80"/>
      <c r="I37" s="80"/>
      <c r="J37" s="90">
        <f>SUMIF(Payments!E:E,A37,Payments!G:G)</f>
        <v>0</v>
      </c>
    </row>
    <row r="38" spans="1:15" x14ac:dyDescent="0.2">
      <c r="B38" s="73" t="s">
        <v>5</v>
      </c>
      <c r="C38" s="78">
        <v>0</v>
      </c>
      <c r="D38" s="83"/>
      <c r="E38" s="80">
        <f>SUM(Payments!H3:H62)</f>
        <v>469</v>
      </c>
      <c r="F38" s="80"/>
      <c r="G38" s="80">
        <f t="shared" si="1"/>
        <v>469</v>
      </c>
      <c r="H38" s="80"/>
      <c r="I38" s="80"/>
      <c r="J38" s="90">
        <v>112</v>
      </c>
    </row>
    <row r="39" spans="1:15" s="77" customFormat="1" x14ac:dyDescent="0.2">
      <c r="C39" s="85">
        <f t="shared" ref="C39:G39" si="2">SUM(C16:C38)</f>
        <v>13653.2</v>
      </c>
      <c r="D39" s="91"/>
      <c r="E39" s="92">
        <f>SUM(E16:E38)</f>
        <v>6816.7300000000005</v>
      </c>
      <c r="F39" s="92">
        <f t="shared" si="2"/>
        <v>0</v>
      </c>
      <c r="G39" s="92">
        <f t="shared" si="2"/>
        <v>6816.7300000000005</v>
      </c>
      <c r="H39" s="92">
        <f>SUM(H16:H38)</f>
        <v>0</v>
      </c>
      <c r="I39" s="92"/>
      <c r="J39" s="93">
        <f>SUM(J16:J37)</f>
        <v>0</v>
      </c>
    </row>
    <row r="40" spans="1:15" x14ac:dyDescent="0.2">
      <c r="C40" s="78"/>
      <c r="D40" s="83"/>
      <c r="E40" s="94"/>
      <c r="F40" s="94"/>
      <c r="G40" s="94"/>
      <c r="H40" s="94"/>
      <c r="I40" s="94"/>
      <c r="J40" s="95"/>
    </row>
    <row r="41" spans="1:15" x14ac:dyDescent="0.2">
      <c r="B41" s="96" t="s">
        <v>14</v>
      </c>
      <c r="C41" s="97">
        <v>5405.45</v>
      </c>
      <c r="D41" s="98"/>
      <c r="E41" s="99">
        <v>9422.52</v>
      </c>
      <c r="F41" s="99">
        <v>0</v>
      </c>
      <c r="G41" s="99">
        <v>12405.38</v>
      </c>
      <c r="H41" s="99"/>
      <c r="I41" s="99"/>
      <c r="J41" s="100">
        <v>3624.28</v>
      </c>
      <c r="M41" s="101"/>
    </row>
    <row r="42" spans="1:15" x14ac:dyDescent="0.2">
      <c r="B42" s="96" t="s">
        <v>11</v>
      </c>
      <c r="C42" s="97">
        <f>C12</f>
        <v>12603</v>
      </c>
      <c r="D42" s="98"/>
      <c r="E42" s="99">
        <f>E12</f>
        <v>8245.4599999999991</v>
      </c>
      <c r="F42" s="99">
        <f>F12</f>
        <v>0</v>
      </c>
      <c r="G42" s="99">
        <f>SUM(E42:F42)</f>
        <v>8245.4599999999991</v>
      </c>
      <c r="H42" s="99"/>
      <c r="I42" s="99"/>
      <c r="J42" s="100">
        <f>J12</f>
        <v>0</v>
      </c>
    </row>
    <row r="43" spans="1:15" x14ac:dyDescent="0.2">
      <c r="B43" s="96" t="s">
        <v>21</v>
      </c>
      <c r="C43" s="97">
        <f>-SUM(C39)</f>
        <v>-13653.2</v>
      </c>
      <c r="D43" s="98"/>
      <c r="E43" s="99">
        <f>-SUM(E39)</f>
        <v>-6816.7300000000005</v>
      </c>
      <c r="F43" s="99">
        <f>-SUM(F39)</f>
        <v>0</v>
      </c>
      <c r="G43" s="99">
        <f>SUM(E43:F43)</f>
        <v>-6816.7300000000005</v>
      </c>
      <c r="H43" s="99"/>
      <c r="I43" s="99"/>
      <c r="J43" s="100">
        <f>-SUM(J39)</f>
        <v>0</v>
      </c>
    </row>
    <row r="44" spans="1:15" x14ac:dyDescent="0.2">
      <c r="B44" s="96" t="s">
        <v>39</v>
      </c>
      <c r="C44" s="97">
        <f t="shared" ref="C44:J44" si="3">SUM(C41:C43)</f>
        <v>4355.25</v>
      </c>
      <c r="D44" s="98"/>
      <c r="E44" s="102">
        <f t="shared" si="3"/>
        <v>10851.25</v>
      </c>
      <c r="F44" s="102">
        <f t="shared" si="3"/>
        <v>0</v>
      </c>
      <c r="G44" s="102">
        <f t="shared" si="3"/>
        <v>13834.109999999997</v>
      </c>
      <c r="H44" s="102"/>
      <c r="I44" s="99"/>
      <c r="J44" s="103">
        <f t="shared" si="3"/>
        <v>3624.28</v>
      </c>
    </row>
    <row r="45" spans="1:15" x14ac:dyDescent="0.2">
      <c r="B45" s="96"/>
      <c r="C45" s="99"/>
      <c r="D45" s="104"/>
      <c r="E45" s="99"/>
      <c r="F45" s="99"/>
      <c r="G45" s="99"/>
      <c r="H45" s="99"/>
      <c r="I45" s="99"/>
      <c r="J45" s="103"/>
      <c r="L45" s="122" t="s">
        <v>72</v>
      </c>
      <c r="M45" s="122"/>
    </row>
    <row r="46" spans="1:15" x14ac:dyDescent="0.2">
      <c r="B46" s="96" t="s">
        <v>73</v>
      </c>
      <c r="C46" s="99"/>
      <c r="D46" s="104"/>
      <c r="E46" s="99"/>
      <c r="F46" s="99"/>
      <c r="G46" s="99">
        <v>13834.11</v>
      </c>
      <c r="H46" s="99"/>
      <c r="I46" s="99"/>
      <c r="J46" s="103">
        <v>3624.28</v>
      </c>
      <c r="L46" s="105">
        <f>SUM(G46-G44)</f>
        <v>3.637978807091713E-12</v>
      </c>
      <c r="M46" s="105">
        <f>SUM(J46-J44)</f>
        <v>0</v>
      </c>
      <c r="O46" s="106" t="s">
        <v>76</v>
      </c>
    </row>
    <row r="47" spans="1:15" x14ac:dyDescent="0.2">
      <c r="C47" s="107"/>
      <c r="D47" s="108"/>
      <c r="E47" s="107"/>
      <c r="F47" s="107"/>
      <c r="G47" s="107"/>
      <c r="H47" s="107"/>
      <c r="I47" s="107"/>
      <c r="J47" s="81"/>
    </row>
    <row r="48" spans="1:15" x14ac:dyDescent="0.2">
      <c r="B48" s="109"/>
      <c r="C48" s="110"/>
      <c r="D48" s="111"/>
      <c r="E48" s="110"/>
      <c r="F48" s="110"/>
      <c r="G48" s="110"/>
      <c r="H48" s="110"/>
      <c r="I48" s="110"/>
      <c r="J48" s="112">
        <v>0</v>
      </c>
    </row>
    <row r="49" spans="2:10" x14ac:dyDescent="0.2">
      <c r="C49" s="113"/>
      <c r="D49" s="114"/>
      <c r="E49" s="114"/>
      <c r="F49" s="114"/>
      <c r="G49" s="114"/>
      <c r="H49" s="114"/>
      <c r="I49" s="114"/>
      <c r="J49" s="115"/>
    </row>
    <row r="50" spans="2:10" x14ac:dyDescent="0.2">
      <c r="B50" s="77"/>
      <c r="C50" s="113"/>
      <c r="D50" s="114"/>
      <c r="E50" s="114"/>
      <c r="F50" s="114"/>
      <c r="G50" s="114"/>
      <c r="H50" s="114"/>
      <c r="I50" s="114"/>
      <c r="J50" s="115"/>
    </row>
    <row r="51" spans="2:10" x14ac:dyDescent="0.2">
      <c r="C51" s="113"/>
      <c r="D51" s="114"/>
      <c r="E51" s="114"/>
      <c r="F51" s="114"/>
      <c r="G51" s="114"/>
      <c r="H51" s="114"/>
      <c r="I51" s="114"/>
      <c r="J51" s="115"/>
    </row>
    <row r="52" spans="2:10" x14ac:dyDescent="0.2">
      <c r="C52" s="113"/>
      <c r="D52" s="114"/>
      <c r="E52" s="114"/>
      <c r="F52" s="114"/>
      <c r="G52" s="114"/>
      <c r="H52" s="114"/>
      <c r="I52" s="114"/>
      <c r="J52" s="115"/>
    </row>
    <row r="53" spans="2:10" x14ac:dyDescent="0.2">
      <c r="C53" s="113"/>
      <c r="D53" s="114"/>
      <c r="E53" s="114"/>
      <c r="F53" s="114"/>
      <c r="G53" s="114"/>
      <c r="H53" s="114"/>
      <c r="I53" s="114"/>
      <c r="J53" s="115"/>
    </row>
    <row r="54" spans="2:10" x14ac:dyDescent="0.2">
      <c r="B54" s="113"/>
      <c r="J54" s="115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July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2018-07-26T10:27:47Z</cp:lastPrinted>
  <dcterms:created xsi:type="dcterms:W3CDTF">2000-02-12T16:04:24Z</dcterms:created>
  <dcterms:modified xsi:type="dcterms:W3CDTF">2018-07-26T10:28:00Z</dcterms:modified>
</cp:coreProperties>
</file>